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OŠ Markušica\Downloads\"/>
    </mc:Choice>
  </mc:AlternateContent>
  <xr:revisionPtr revIDLastSave="0" documentId="13_ncr:1_{EC067E17-FE45-449C-B558-0AF7C5F43502}" xr6:coauthVersionLast="47" xr6:coauthVersionMax="47" xr10:uidLastSave="{00000000-0000-0000-0000-000000000000}"/>
  <bookViews>
    <workbookView xWindow="-108" yWindow="-108" windowWidth="23256" windowHeight="12576" tabRatio="908" activeTab="3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definedNames>
    <definedName name="_xlnm._FilterDatabase" localSheetId="2" hidden="1">'Prihodi i rashodi po izvorima'!#REF!</definedName>
    <definedName name="_xlnm.Print_Area" localSheetId="2">'Prihodi i rashodi po izvorima'!$A$1:$F$26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I22" i="7"/>
  <c r="F27" i="10"/>
  <c r="F23" i="8" l="1"/>
  <c r="E23" i="8"/>
  <c r="F10" i="8"/>
  <c r="G39" i="3"/>
  <c r="G33" i="3"/>
  <c r="E24" i="8" s="1"/>
  <c r="H33" i="3"/>
  <c r="F24" i="8" s="1"/>
  <c r="B11" i="5"/>
  <c r="E43" i="7"/>
  <c r="E74" i="7"/>
  <c r="E39" i="7"/>
  <c r="E32" i="7"/>
  <c r="E31" i="7"/>
  <c r="C21" i="8"/>
  <c r="D21" i="8"/>
  <c r="B21" i="8"/>
  <c r="C10" i="8"/>
  <c r="D10" i="8"/>
  <c r="B11" i="8"/>
  <c r="B15" i="8"/>
  <c r="B14" i="8"/>
  <c r="D40" i="3"/>
  <c r="E40" i="3"/>
  <c r="D33" i="3"/>
  <c r="D31" i="3"/>
  <c r="D22" i="3"/>
  <c r="D21" i="3" s="1"/>
  <c r="E21" i="3"/>
  <c r="D19" i="3"/>
  <c r="E19" i="3"/>
  <c r="D17" i="3"/>
  <c r="E17" i="3"/>
  <c r="D15" i="3"/>
  <c r="E15" i="3"/>
  <c r="H17" i="3"/>
  <c r="G17" i="3"/>
  <c r="F17" i="3"/>
  <c r="D12" i="3"/>
  <c r="D13" i="3"/>
  <c r="D11" i="3" s="1"/>
  <c r="XFB24" i="8" l="1"/>
  <c r="B10" i="8"/>
  <c r="E10" i="8"/>
  <c r="D23" i="3"/>
  <c r="F9" i="10" s="1"/>
  <c r="D43" i="3" l="1"/>
  <c r="D42" i="3" s="1"/>
  <c r="F13" i="10" s="1"/>
  <c r="E43" i="3"/>
  <c r="E42" i="3"/>
  <c r="G13" i="10" s="1"/>
  <c r="E30" i="3"/>
  <c r="D32" i="3"/>
  <c r="E32" i="3"/>
  <c r="D37" i="3"/>
  <c r="E37" i="3"/>
  <c r="F52" i="7"/>
  <c r="F46" i="7"/>
  <c r="E29" i="3" l="1"/>
  <c r="E47" i="3" l="1"/>
  <c r="G12" i="10"/>
  <c r="G46" i="3"/>
  <c r="G22" i="3" s="1"/>
  <c r="H46" i="3"/>
  <c r="G45" i="3"/>
  <c r="H45" i="3"/>
  <c r="D30" i="3"/>
  <c r="D29" i="3" l="1"/>
  <c r="F43" i="3"/>
  <c r="F42" i="3" s="1"/>
  <c r="H13" i="10" s="1"/>
  <c r="H40" i="3"/>
  <c r="G40" i="3"/>
  <c r="F40" i="3"/>
  <c r="G37" i="3"/>
  <c r="H32" i="3"/>
  <c r="G32" i="3"/>
  <c r="G21" i="3"/>
  <c r="H19" i="3"/>
  <c r="G19" i="3"/>
  <c r="F19" i="3"/>
  <c r="H15" i="3"/>
  <c r="G15" i="3"/>
  <c r="F15" i="3"/>
  <c r="F11" i="3"/>
  <c r="E11" i="3"/>
  <c r="E23" i="3" s="1"/>
  <c r="G9" i="10" s="1"/>
  <c r="D47" i="3" l="1"/>
  <c r="F12" i="10"/>
  <c r="G11" i="3"/>
  <c r="G23" i="3" s="1"/>
  <c r="I9" i="10" s="1"/>
  <c r="H11" i="3"/>
  <c r="B10" i="5" l="1"/>
  <c r="H39" i="3" l="1"/>
  <c r="G110" i="7"/>
  <c r="H37" i="3" l="1"/>
  <c r="H22" i="3"/>
  <c r="H21" i="3" s="1"/>
  <c r="H23" i="3" s="1"/>
  <c r="J9" i="10" s="1"/>
  <c r="G90" i="7"/>
  <c r="E90" i="7"/>
  <c r="E89" i="7" s="1"/>
  <c r="E88" i="7" s="1"/>
  <c r="F90" i="7"/>
  <c r="F89" i="7" s="1"/>
  <c r="F88" i="7" s="1"/>
  <c r="E83" i="7"/>
  <c r="E82" i="7" s="1"/>
  <c r="E81" i="7" s="1"/>
  <c r="F83" i="7"/>
  <c r="F82" i="7" s="1"/>
  <c r="F81" i="7" s="1"/>
  <c r="H83" i="7"/>
  <c r="I83" i="7"/>
  <c r="I81" i="7" s="1"/>
  <c r="G83" i="7"/>
  <c r="G82" i="7" s="1"/>
  <c r="G52" i="7"/>
  <c r="E86" i="7"/>
  <c r="I90" i="7"/>
  <c r="I88" i="7" s="1"/>
  <c r="H90" i="7"/>
  <c r="H88" i="7" s="1"/>
  <c r="E95" i="7"/>
  <c r="G81" i="7" l="1"/>
  <c r="F33" i="3"/>
  <c r="F32" i="3" s="1"/>
  <c r="H81" i="7"/>
  <c r="G89" i="7"/>
  <c r="G88" i="7" s="1"/>
  <c r="E79" i="7" l="1"/>
  <c r="F129" i="7"/>
  <c r="F128" i="7" s="1"/>
  <c r="F127" i="7" s="1"/>
  <c r="G129" i="7"/>
  <c r="G128" i="7" s="1"/>
  <c r="G127" i="7" s="1"/>
  <c r="H129" i="7"/>
  <c r="H128" i="7" s="1"/>
  <c r="H127" i="7" s="1"/>
  <c r="I129" i="7"/>
  <c r="I128" i="7" s="1"/>
  <c r="I127" i="7" s="1"/>
  <c r="E129" i="7"/>
  <c r="E128" i="7" s="1"/>
  <c r="E127" i="7" s="1"/>
  <c r="F125" i="7"/>
  <c r="G125" i="7"/>
  <c r="H125" i="7"/>
  <c r="I125" i="7"/>
  <c r="E125" i="7"/>
  <c r="F123" i="7"/>
  <c r="G123" i="7"/>
  <c r="H123" i="7"/>
  <c r="I123" i="7"/>
  <c r="E123" i="7"/>
  <c r="E121" i="7"/>
  <c r="F119" i="7"/>
  <c r="G119" i="7"/>
  <c r="H119" i="7"/>
  <c r="I119" i="7"/>
  <c r="E119" i="7"/>
  <c r="F115" i="7"/>
  <c r="G115" i="7"/>
  <c r="H115" i="7"/>
  <c r="I115" i="7"/>
  <c r="E115" i="7"/>
  <c r="E113" i="7"/>
  <c r="E111" i="7"/>
  <c r="F103" i="7"/>
  <c r="G103" i="7"/>
  <c r="H103" i="7" s="1"/>
  <c r="E103" i="7"/>
  <c r="F99" i="7"/>
  <c r="G99" i="7"/>
  <c r="G98" i="7" s="1"/>
  <c r="H99" i="7"/>
  <c r="H98" i="7" s="1"/>
  <c r="I99" i="7"/>
  <c r="I98" i="7" s="1"/>
  <c r="F98" i="7"/>
  <c r="E99" i="7"/>
  <c r="E98" i="7" s="1"/>
  <c r="F77" i="7"/>
  <c r="G77" i="7"/>
  <c r="H77" i="7"/>
  <c r="H76" i="7" s="1"/>
  <c r="I77" i="7"/>
  <c r="F76" i="7"/>
  <c r="G76" i="7"/>
  <c r="E77" i="7"/>
  <c r="E76" i="7" s="1"/>
  <c r="F73" i="7"/>
  <c r="G73" i="7"/>
  <c r="H73" i="7"/>
  <c r="I73" i="7"/>
  <c r="I72" i="7" s="1"/>
  <c r="F72" i="7"/>
  <c r="G72" i="7"/>
  <c r="H72" i="7"/>
  <c r="E73" i="7"/>
  <c r="E72" i="7" s="1"/>
  <c r="F67" i="7"/>
  <c r="G67" i="7"/>
  <c r="H67" i="7"/>
  <c r="I67" i="7"/>
  <c r="E67" i="7"/>
  <c r="F64" i="7"/>
  <c r="G64" i="7"/>
  <c r="H64" i="7"/>
  <c r="I64" i="7"/>
  <c r="E64" i="7"/>
  <c r="F62" i="7"/>
  <c r="G62" i="7"/>
  <c r="H62" i="7"/>
  <c r="I62" i="7"/>
  <c r="E62" i="7"/>
  <c r="E61" i="7" s="1"/>
  <c r="F58" i="7"/>
  <c r="G58" i="7"/>
  <c r="H58" i="7"/>
  <c r="I58" i="7"/>
  <c r="E58" i="7"/>
  <c r="F54" i="7"/>
  <c r="G54" i="7"/>
  <c r="H54" i="7"/>
  <c r="E54" i="7"/>
  <c r="E53" i="7" s="1"/>
  <c r="F23" i="7"/>
  <c r="G23" i="7"/>
  <c r="H23" i="7"/>
  <c r="I23" i="7"/>
  <c r="F28" i="7"/>
  <c r="G28" i="7"/>
  <c r="H28" i="7"/>
  <c r="I28" i="7"/>
  <c r="F35" i="7"/>
  <c r="G35" i="7"/>
  <c r="H35" i="7"/>
  <c r="I35" i="7"/>
  <c r="F44" i="7"/>
  <c r="G44" i="7"/>
  <c r="H44" i="7"/>
  <c r="I44" i="7"/>
  <c r="G46" i="7"/>
  <c r="H46" i="7"/>
  <c r="I46" i="7"/>
  <c r="E46" i="7"/>
  <c r="E44" i="7"/>
  <c r="E35" i="7"/>
  <c r="E28" i="7"/>
  <c r="E23" i="7"/>
  <c r="E22" i="7" s="1"/>
  <c r="F18" i="7"/>
  <c r="G18" i="7"/>
  <c r="H18" i="7"/>
  <c r="I18" i="7"/>
  <c r="E18" i="7"/>
  <c r="F16" i="7"/>
  <c r="G16" i="7"/>
  <c r="H16" i="7"/>
  <c r="I16" i="7"/>
  <c r="E16" i="7"/>
  <c r="F11" i="7"/>
  <c r="G11" i="7"/>
  <c r="H11" i="7"/>
  <c r="I11" i="7"/>
  <c r="E11" i="7"/>
  <c r="I121" i="7"/>
  <c r="H121" i="7"/>
  <c r="G121" i="7"/>
  <c r="F121" i="7"/>
  <c r="I113" i="7"/>
  <c r="H113" i="7"/>
  <c r="G113" i="7"/>
  <c r="F113" i="7"/>
  <c r="G111" i="7"/>
  <c r="F111" i="7"/>
  <c r="E118" i="7" l="1"/>
  <c r="G44" i="3"/>
  <c r="G43" i="3" s="1"/>
  <c r="G42" i="3" s="1"/>
  <c r="I13" i="10" s="1"/>
  <c r="I103" i="7"/>
  <c r="H102" i="7"/>
  <c r="H97" i="7" s="1"/>
  <c r="E102" i="7"/>
  <c r="E97" i="7" s="1"/>
  <c r="F22" i="7"/>
  <c r="F102" i="7"/>
  <c r="F53" i="7"/>
  <c r="F118" i="7"/>
  <c r="G102" i="7"/>
  <c r="G53" i="7"/>
  <c r="F39" i="3" s="1"/>
  <c r="G22" i="7"/>
  <c r="E10" i="7"/>
  <c r="F10" i="7"/>
  <c r="G10" i="7"/>
  <c r="G118" i="7"/>
  <c r="F97" i="7" l="1"/>
  <c r="G97" i="7"/>
  <c r="H44" i="3"/>
  <c r="H43" i="3" s="1"/>
  <c r="H42" i="3" s="1"/>
  <c r="J13" i="10" s="1"/>
  <c r="I102" i="7"/>
  <c r="I97" i="7" s="1"/>
  <c r="F22" i="3"/>
  <c r="F21" i="3" s="1"/>
  <c r="F23" i="3" s="1"/>
  <c r="H9" i="10" s="1"/>
  <c r="F37" i="3"/>
  <c r="F30" i="3"/>
  <c r="H10" i="7"/>
  <c r="G9" i="7"/>
  <c r="E9" i="7"/>
  <c r="E6" i="7" s="1"/>
  <c r="F9" i="7"/>
  <c r="F6" i="7" l="1"/>
  <c r="C12" i="5" s="1"/>
  <c r="C11" i="5" s="1"/>
  <c r="C10" i="5" s="1"/>
  <c r="F29" i="3"/>
  <c r="G6" i="7"/>
  <c r="D12" i="5" s="1"/>
  <c r="D11" i="5" s="1"/>
  <c r="D10" i="5" s="1"/>
  <c r="G30" i="3"/>
  <c r="G29" i="3" s="1"/>
  <c r="G31" i="3"/>
  <c r="E22" i="8" s="1"/>
  <c r="E21" i="8" s="1"/>
  <c r="I10" i="7"/>
  <c r="H9" i="7"/>
  <c r="H6" i="7" s="1"/>
  <c r="F47" i="3"/>
  <c r="H12" i="10"/>
  <c r="H11" i="10" s="1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G11" i="10"/>
  <c r="F11" i="10"/>
  <c r="J8" i="10"/>
  <c r="I8" i="10"/>
  <c r="H8" i="10"/>
  <c r="G8" i="10"/>
  <c r="F8" i="10"/>
  <c r="F14" i="10" s="1"/>
  <c r="F29" i="10" s="1"/>
  <c r="E12" i="5" l="1"/>
  <c r="E11" i="5" s="1"/>
  <c r="E10" i="5" s="1"/>
  <c r="H14" i="10"/>
  <c r="H31" i="3"/>
  <c r="I9" i="7"/>
  <c r="I6" i="7" s="1"/>
  <c r="G47" i="3"/>
  <c r="I12" i="10"/>
  <c r="I11" i="10" s="1"/>
  <c r="I14" i="10" s="1"/>
  <c r="G14" i="10"/>
  <c r="H22" i="10"/>
  <c r="F22" i="10"/>
  <c r="G22" i="10"/>
  <c r="H30" i="3" l="1"/>
  <c r="H29" i="3" s="1"/>
  <c r="J12" i="10" s="1"/>
  <c r="J11" i="10" s="1"/>
  <c r="J14" i="10" s="1"/>
  <c r="F22" i="8"/>
  <c r="F21" i="8" s="1"/>
  <c r="I22" i="10"/>
  <c r="F12" i="5"/>
  <c r="F11" i="5" s="1"/>
  <c r="F10" i="5" s="1"/>
  <c r="G29" i="10"/>
  <c r="H27" i="10" s="1"/>
  <c r="H28" i="10" s="1"/>
  <c r="H47" i="3" l="1"/>
  <c r="H29" i="10"/>
  <c r="J22" i="10"/>
  <c r="I27" i="10"/>
  <c r="I28" i="10" s="1"/>
  <c r="I29" i="10" s="1"/>
  <c r="J27" i="10" l="1"/>
  <c r="J28" i="10" s="1"/>
  <c r="J29" i="10" l="1"/>
</calcChain>
</file>

<file path=xl/sharedStrings.xml><?xml version="1.0" encoding="utf-8"?>
<sst xmlns="http://schemas.openxmlformats.org/spreadsheetml/2006/main" count="404" uniqueCount="273">
  <si>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</si>
  <si>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</si>
  <si>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</si>
  <si>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</si>
  <si>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</si>
  <si>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</si>
  <si>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</si>
  <si>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</si>
  <si>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</si>
  <si>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</si>
  <si>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</si>
  <si>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</si>
  <si>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</si>
  <si>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</si>
  <si>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</si>
  <si>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</si>
  <si>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</si>
  <si>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</si>
  <si>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</si>
  <si>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</si>
  <si>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</si>
  <si>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</si>
  <si>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</si>
  <si>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</si>
  <si>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</si>
  <si>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</si>
  <si>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</si>
  <si>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</si>
  <si>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</si>
  <si>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</si>
  <si>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</si>
  <si>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</si>
  <si>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</si>
  <si>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</si>
  <si>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</si>
  <si>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</si>
  <si>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</si>
  <si>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</si>
  <si>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</si>
  <si>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</si>
  <si>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</si>
  <si>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</si>
  <si>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</si>
  <si>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</si>
  <si>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</si>
  <si>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</si>
  <si>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</si>
  <si>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</si>
  <si>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</si>
  <si>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</si>
  <si>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</si>
  <si>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</si>
  <si>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</si>
  <si>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</si>
  <si>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</si>
  <si>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</si>
  <si>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</si>
  <si>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</si>
  <si>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</si>
  <si>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</si>
  <si>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</si>
  <si>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</si>
  <si>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</si>
  <si>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</si>
  <si>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</si>
  <si>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</si>
  <si>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</si>
  <si>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</si>
  <si>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REDOVNA DJELATNOST</t>
  </si>
  <si>
    <t>Financijski rashodi</t>
  </si>
  <si>
    <t xml:space="preserve">PROGRAM </t>
  </si>
  <si>
    <t>Vlastiti izvori</t>
  </si>
  <si>
    <t>31</t>
  </si>
  <si>
    <t>311</t>
  </si>
  <si>
    <t>Plaće (Bruto)</t>
  </si>
  <si>
    <t>3111</t>
  </si>
  <si>
    <t>Plaće za redovan rad</t>
  </si>
  <si>
    <t>3112</t>
  </si>
  <si>
    <t>Plaće u naravi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</si>
  <si>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</si>
  <si>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</si>
  <si>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</si>
  <si>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</si>
  <si>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</si>
  <si>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</si>
  <si>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</si>
  <si>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</si>
  <si>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</si>
  <si>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</si>
  <si>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</si>
  <si>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</si>
  <si>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</si>
  <si>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</si>
  <si>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</si>
  <si>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</t>
  </si>
  <si>
    <t>321</t>
  </si>
  <si>
    <t>3211</t>
  </si>
  <si>
    <t>3212</t>
  </si>
  <si>
    <t>3213</t>
  </si>
  <si>
    <t>322</t>
  </si>
  <si>
    <t>3221</t>
  </si>
  <si>
    <t>3222</t>
  </si>
  <si>
    <t>3223</t>
  </si>
  <si>
    <t>3224</t>
  </si>
  <si>
    <t>3225</t>
  </si>
  <si>
    <t>3227</t>
  </si>
  <si>
    <t>323</t>
  </si>
  <si>
    <t>3231</t>
  </si>
  <si>
    <t>3232</t>
  </si>
  <si>
    <t>3233</t>
  </si>
  <si>
    <t>3234</t>
  </si>
  <si>
    <t>3236</t>
  </si>
  <si>
    <t>3237</t>
  </si>
  <si>
    <t>3238</t>
  </si>
  <si>
    <t>3239</t>
  </si>
  <si>
    <t>3241</t>
  </si>
  <si>
    <t>329</t>
  </si>
  <si>
    <t>3292</t>
  </si>
  <si>
    <t>3293</t>
  </si>
  <si>
    <t>3294</t>
  </si>
  <si>
    <t>3299</t>
  </si>
  <si>
    <t>34</t>
  </si>
  <si>
    <t>342</t>
  </si>
  <si>
    <t>3422</t>
  </si>
  <si>
    <t>3423</t>
  </si>
  <si>
    <t>3425</t>
  </si>
  <si>
    <t>343</t>
  </si>
  <si>
    <t>3431</t>
  </si>
  <si>
    <t>3433</t>
  </si>
  <si>
    <t>36</t>
  </si>
  <si>
    <t>363</t>
  </si>
  <si>
    <t>3631</t>
  </si>
  <si>
    <t>37</t>
  </si>
  <si>
    <t>372</t>
  </si>
  <si>
    <t>3722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</si>
  <si>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</si>
  <si>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</si>
  <si>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</si>
  <si>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</si>
  <si>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</si>
  <si>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</si>
  <si>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</si>
  <si>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</si>
  <si>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</si>
  <si>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</si>
  <si>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</si>
  <si>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</si>
  <si>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</si>
  <si>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</si>
  <si>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</si>
  <si>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</si>
  <si>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</si>
  <si>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</si>
  <si>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</si>
  <si>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</si>
  <si>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</si>
  <si>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</si>
  <si>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</si>
  <si>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</si>
  <si>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</si>
  <si>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</si>
  <si>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</si>
  <si>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Troškovi sudskih postupaka</t>
  </si>
  <si>
    <t>Kamate za primljene kredite i zajmove</t>
  </si>
  <si>
    <t>Kamate za primljene kredite i zajmove od kreditnih i ostalih financijskih institucija u javnom sektoru</t>
  </si>
  <si>
    <t>Kamate za primljene kredite i zajmove od kreditnih i ostalih financijskih institucija izvan javnog sektora</t>
  </si>
  <si>
    <t>Kamate za odobrene, a nerealizirane kredite i zajmove</t>
  </si>
  <si>
    <t>Ostali financijski rashodi</t>
  </si>
  <si>
    <t>Bankarske usluge i usluge platnog prometa</t>
  </si>
  <si>
    <t>Zatezne kamate</t>
  </si>
  <si>
    <t>Pomoći dane u inozemstvo i unutar općeg proračuna</t>
  </si>
  <si>
    <t>Pomoći unutar općeg proračuna</t>
  </si>
  <si>
    <t>Tekuće pomoći unutar općeg proračuna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</si>
  <si>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</si>
  <si>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</si>
  <si>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</si>
  <si>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</si>
  <si>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</si>
  <si>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</si>
  <si>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</si>
  <si>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</si>
  <si>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Naknade građanima i kućanstvima na temelju osiguranja i druge naknade</t>
  </si>
  <si>
    <t>Ostale naknade građanima i kućanstvima iz proračuna</t>
  </si>
  <si>
    <t>Naknade građanima i kućanstvima u naravi</t>
  </si>
  <si>
    <t>Naknade građanima i kućanstvima iz EU sredstava</t>
  </si>
  <si>
    <t>Ostali rashodi</t>
  </si>
  <si>
    <t>Tekuće donacije</t>
  </si>
  <si>
    <t>412</t>
  </si>
  <si>
    <t>Nematerijalna imovina</t>
  </si>
  <si>
    <t>4123</t>
  </si>
  <si>
    <t>Licence</t>
  </si>
  <si>
    <t>4126</t>
  </si>
  <si>
    <t>Ostala nematerijalna imovina</t>
  </si>
  <si>
    <t>42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</si>
  <si>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</si>
  <si>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</si>
  <si>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</si>
  <si>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</si>
  <si>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</si>
  <si>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</si>
  <si>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</si>
  <si>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</si>
  <si>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</si>
  <si>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</si>
  <si>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</si>
  <si>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</si>
  <si>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</si>
  <si>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</si>
  <si>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</si>
  <si>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Uređaji, strojevi i oprema za ostale namjene</t>
  </si>
  <si>
    <t>Knjige, umjetnička djela i ostale izložbene vrijednosti</t>
  </si>
  <si>
    <t>Knjige</t>
  </si>
  <si>
    <t>Višegodišnji nasadi i osnovno stado</t>
  </si>
  <si>
    <t>Višegodišnji nasadi</t>
  </si>
  <si>
    <t>Nematerijalna proizvedena imovina</t>
  </si>
  <si>
    <t>Ulaganja u računalne programe</t>
  </si>
  <si>
    <t>Ostala nematerijalna proizvedena imovina</t>
  </si>
  <si>
    <t>45</t>
  </si>
  <si>
    <t>Rashodi za dodatna ulaganja na nefinancijskoj imovini</t>
  </si>
  <si>
    <t>451</t>
  </si>
  <si>
    <t>Dodatna ulaganja na građevinskim objektima</t>
  </si>
  <si>
    <t>4511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</si>
  <si>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</si>
  <si>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</si>
  <si>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</si>
  <si>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</si>
  <si>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</si>
  <si>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</si>
  <si>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</si>
  <si>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</si>
  <si>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</si>
  <si>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Rezultat poslovanja</t>
  </si>
  <si>
    <t>922</t>
  </si>
  <si>
    <t>Višak/manjak prihoda</t>
  </si>
  <si>
    <t>9221</t>
  </si>
  <si>
    <t>Višak prihoda</t>
  </si>
  <si>
    <t>9222</t>
  </si>
  <si>
    <t>Manjak prihoda</t>
  </si>
  <si>
    <r>
      <t xml:space="preserve">Rashodi za nabavu neproizvedene </t>
    </r>
    <r>
      <rPr>
        <b/>
        <sz val="12"/>
        <rFont val="Calibri"/>
        <family val="2"/>
        <charset val="238"/>
        <scheme val="minor"/>
      </rPr>
      <t>dugotrajne</t>
    </r>
    <r>
      <rPr>
        <b/>
        <sz val="12"/>
        <color indexed="10"/>
        <rFont val="Calibri"/>
        <family val="2"/>
        <charset val="238"/>
        <scheme val="minor"/>
      </rPr>
      <t xml:space="preserve"> </t>
    </r>
    <r>
      <rPr>
        <b/>
        <sz val="12"/>
        <color indexed="8"/>
        <rFont val="Calibri"/>
        <family val="2"/>
        <charset val="238"/>
        <scheme val="minor"/>
      </rPr>
      <t>imovine</t>
    </r>
  </si>
  <si>
    <t>Osnovnoškolsko obrazovanje</t>
  </si>
  <si>
    <t>Ulaganje u školske objekte i opremu</t>
  </si>
  <si>
    <t>OSNOVNA ŠKOLA MARKUŠICA</t>
  </si>
  <si>
    <t>Projekt školske kuhinje</t>
  </si>
  <si>
    <t>Prihodi od najma poljoprivrednog zemljišta</t>
  </si>
  <si>
    <t>0912 Osnovno obrazovanje</t>
  </si>
  <si>
    <t>09 Obrazovanje</t>
  </si>
  <si>
    <r>
      <rPr>
        <b/>
        <sz val="12"/>
        <color rgb="FF1D275C"/>
        <rFont val="Calibri"/>
        <family val="1"/>
      </rPr>
      <t>Prihodi poslovanja</t>
    </r>
  </si>
  <si>
    <r>
      <rPr>
        <sz val="12"/>
        <color rgb="FF1D275C"/>
        <rFont val="Calibri"/>
        <family val="1"/>
      </rPr>
      <t>Pomoći iz inozemstva i od subjekata unutar općeg
proračuna</t>
    </r>
  </si>
  <si>
    <t>Prihodi od imovine</t>
  </si>
  <si>
    <t>Prihodi od prodaje proizvoda i robe te preuženih usluga i prihod od donacija</t>
  </si>
  <si>
    <t>Prihodi iz nadležnog proračuna i od HZZOa temeljem ugovornih obveza</t>
  </si>
  <si>
    <r>
      <rPr>
        <b/>
        <i/>
        <sz val="12"/>
        <color rgb="FF1D275C"/>
        <rFont val="Calibri"/>
        <family val="1"/>
      </rPr>
      <t>Ukupni prihodi</t>
    </r>
  </si>
  <si>
    <r>
      <rPr>
        <b/>
        <sz val="12"/>
        <color rgb="FF1D275C"/>
        <rFont val="Calibri"/>
        <family val="1"/>
      </rPr>
      <t>Rashodi poslovanja</t>
    </r>
  </si>
  <si>
    <r>
      <rPr>
        <b/>
        <sz val="12"/>
        <color rgb="FF1D275C"/>
        <rFont val="Calibri"/>
        <family val="1"/>
      </rPr>
      <t>Rashodi za zaposlene</t>
    </r>
  </si>
  <si>
    <r>
      <rPr>
        <b/>
        <sz val="12"/>
        <color rgb="FF1D275C"/>
        <rFont val="Calibri"/>
        <family val="1"/>
      </rPr>
      <t>Materijalni rashodi</t>
    </r>
  </si>
  <si>
    <r>
      <rPr>
        <b/>
        <sz val="12"/>
        <color rgb="FF1D275C"/>
        <rFont val="Calibri"/>
        <family val="1"/>
      </rPr>
      <t>Rashodi za nabavu nefinancijske imovine</t>
    </r>
  </si>
  <si>
    <t>Naknade građanima i kućanstvima na temelju osiguranja</t>
  </si>
  <si>
    <r>
      <rPr>
        <b/>
        <sz val="12"/>
        <color rgb="FF1D275C"/>
        <rFont val="Calibri"/>
        <family val="1"/>
      </rPr>
      <t>Rashodi za nabavu proizvedene dug. imovine</t>
    </r>
  </si>
  <si>
    <t>Ukupni rashodi</t>
  </si>
  <si>
    <t>52 Ostale pomoći</t>
  </si>
  <si>
    <t>61 donacije</t>
  </si>
  <si>
    <t>41 Prihodi za posebne namjene</t>
  </si>
  <si>
    <t>31 Vlastiti prihodi</t>
  </si>
  <si>
    <t>61 Donacije</t>
  </si>
  <si>
    <t>11 Opći prihodi i primici</t>
  </si>
  <si>
    <t>52 Pomoći</t>
  </si>
  <si>
    <t>52 pomoći</t>
  </si>
  <si>
    <t>Prihodi po posebnim propisima i naknade</t>
  </si>
  <si>
    <t>096 Dodatne usluge u obrazovanju</t>
  </si>
  <si>
    <t>Aktivnost K0001</t>
  </si>
  <si>
    <t>Aktivnost A 0001</t>
  </si>
  <si>
    <t>Aktivnost A0002</t>
  </si>
  <si>
    <t>Aktivnost A0003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</si>
</sst>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rgb="FF1D275C"/>
      <name val="Calibri"/>
      <family val="1"/>
    </font>
    <font>
      <b/>
      <sz val="12"/>
      <color rgb="FF1D275C"/>
      <name val="Calibri"/>
      <family val="2"/>
    </font>
    <font>
      <sz val="16"/>
      <color theme="1"/>
      <name val="Calibri"/>
      <family val="2"/>
      <charset val="238"/>
      <scheme val="minor"/>
    </font>
    <font>
      <sz val="12"/>
      <color rgb="FF1D275C"/>
      <name val="Calibri"/>
      <family val="2"/>
    </font>
    <font>
      <sz val="12"/>
      <color rgb="FF1D275C"/>
      <name val="Calibri"/>
      <family val="1"/>
    </font>
    <font>
      <b/>
      <sz val="12"/>
      <color rgb="FF1D275C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sz val="12"/>
      <color rgb="FF1D275C"/>
      <name val="Calibri"/>
      <family val="1"/>
    </font>
    <font>
      <sz val="12"/>
      <name val="Calibri"/>
      <family val="2"/>
      <charset val="238"/>
    </font>
    <font>
      <sz val="12"/>
      <color rgb="FF1D275C"/>
      <name val="Calibri"/>
      <family val="2"/>
      <charset val="238"/>
    </font>
    <font>
      <i/>
      <sz val="12"/>
      <name val="Calibri"/>
      <family val="2"/>
      <charset val="238"/>
    </font>
    <font>
      <i/>
      <sz val="12"/>
      <color rgb="FF1D275C"/>
      <name val="Calibri"/>
      <family val="1"/>
    </font>
    <font>
      <i/>
      <sz val="12"/>
      <color rgb="FF1D275C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indexed="8"/>
      </patternFill>
    </fill>
    <fill>
      <patternFill patternType="solid">
        <fgColor rgb="FFD8EBF7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indexed="64"/>
      </bottom>
      <diagonal/>
    </border>
    <border>
      <left/>
      <right/>
      <top style="thin">
        <color rgb="FF231F20"/>
      </top>
      <bottom style="thin">
        <color indexed="64"/>
      </bottom>
      <diagonal/>
    </border>
    <border>
      <left/>
      <right style="thin">
        <color rgb="FF231F20"/>
      </right>
      <top style="thin">
        <color rgb="FF231F20"/>
      </top>
      <bottom style="thin">
        <color indexed="64"/>
      </bottom>
      <diagonal/>
    </border>
  </borders>
  <cellStyleXfs count="8">
    <xf numFmtId="0" fontId="0" fillId="0" borderId="0"/>
    <xf numFmtId="164" fontId="19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21" fillId="0" borderId="3" xfId="2" applyFont="1" applyBorder="1" applyAlignment="1">
      <alignment horizontal="center"/>
    </xf>
    <xf numFmtId="0" fontId="21" fillId="0" borderId="3" xfId="3" applyFont="1" applyBorder="1" applyAlignment="1">
      <alignment horizontal="center" wrapText="1"/>
    </xf>
    <xf numFmtId="0" fontId="21" fillId="0" borderId="3" xfId="2" applyFont="1" applyBorder="1" applyAlignment="1">
      <alignment horizontal="center" vertical="center"/>
    </xf>
    <xf numFmtId="0" fontId="21" fillId="0" borderId="3" xfId="3" applyFont="1" applyBorder="1" applyAlignment="1">
      <alignment vertical="center" wrapText="1"/>
    </xf>
    <xf numFmtId="0" fontId="21" fillId="0" borderId="0" xfId="2" applyFont="1"/>
    <xf numFmtId="2" fontId="21" fillId="0" borderId="0" xfId="2" applyNumberFormat="1" applyFont="1"/>
    <xf numFmtId="0" fontId="11" fillId="0" borderId="0" xfId="0" applyFont="1"/>
    <xf numFmtId="0" fontId="20" fillId="0" borderId="0" xfId="0" applyFont="1" applyAlignment="1">
      <alignment horizontal="center" vertical="center" wrapText="1"/>
    </xf>
    <xf numFmtId="0" fontId="16" fillId="0" borderId="3" xfId="2" applyFont="1" applyBorder="1" applyAlignment="1">
      <alignment horizontal="center"/>
    </xf>
    <xf numFmtId="0" fontId="16" fillId="0" borderId="3" xfId="3" applyFont="1" applyBorder="1" applyAlignment="1">
      <alignment horizontal="center" vertical="center" wrapText="1"/>
    </xf>
    <xf numFmtId="0" fontId="16" fillId="0" borderId="3" xfId="3" applyFont="1" applyBorder="1" applyAlignment="1">
      <alignment vertical="center" wrapText="1"/>
    </xf>
    <xf numFmtId="0" fontId="16" fillId="0" borderId="3" xfId="2" applyFont="1" applyBorder="1" applyAlignment="1">
      <alignment horizontal="center" vertical="center"/>
    </xf>
    <xf numFmtId="0" fontId="16" fillId="0" borderId="3" xfId="2" quotePrefix="1" applyFont="1" applyBorder="1" applyAlignment="1">
      <alignment horizontal="center" vertical="center"/>
    </xf>
    <xf numFmtId="49" fontId="16" fillId="0" borderId="3" xfId="3" applyNumberFormat="1" applyFont="1" applyBorder="1" applyAlignment="1">
      <alignment horizontal="center" vertical="center" wrapText="1"/>
    </xf>
    <xf numFmtId="0" fontId="16" fillId="5" borderId="3" xfId="3" applyFont="1" applyFill="1" applyBorder="1" applyAlignment="1">
      <alignment vertical="center" wrapText="1"/>
    </xf>
    <xf numFmtId="0" fontId="16" fillId="0" borderId="3" xfId="2" applyFont="1" applyBorder="1" applyAlignment="1">
      <alignment vertical="center" wrapText="1"/>
    </xf>
    <xf numFmtId="0" fontId="11" fillId="0" borderId="3" xfId="0" applyFont="1" applyBorder="1"/>
    <xf numFmtId="0" fontId="21" fillId="0" borderId="0" xfId="2" applyFont="1" applyAlignment="1">
      <alignment horizontal="right" vertical="center"/>
    </xf>
    <xf numFmtId="0" fontId="16" fillId="0" borderId="0" xfId="2" applyFont="1"/>
    <xf numFmtId="2" fontId="16" fillId="0" borderId="0" xfId="2" applyNumberFormat="1" applyFont="1"/>
    <xf numFmtId="164" fontId="20" fillId="0" borderId="0" xfId="1" applyFont="1" applyAlignment="1">
      <alignment horizontal="center" vertical="center" wrapText="1"/>
    </xf>
    <xf numFmtId="164" fontId="22" fillId="0" borderId="0" xfId="1" applyFont="1" applyAlignment="1">
      <alignment vertical="center" wrapText="1"/>
    </xf>
    <xf numFmtId="164" fontId="20" fillId="4" borderId="3" xfId="1" applyFont="1" applyFill="1" applyBorder="1" applyAlignment="1">
      <alignment horizontal="center" vertical="center" wrapText="1"/>
    </xf>
    <xf numFmtId="164" fontId="22" fillId="2" borderId="3" xfId="1" applyFont="1" applyFill="1" applyBorder="1" applyAlignment="1">
      <alignment horizontal="right"/>
    </xf>
    <xf numFmtId="164" fontId="22" fillId="2" borderId="3" xfId="1" applyFont="1" applyFill="1" applyBorder="1" applyAlignment="1">
      <alignment horizontal="right" wrapText="1"/>
    </xf>
    <xf numFmtId="164" fontId="11" fillId="0" borderId="0" xfId="1" applyFont="1"/>
    <xf numFmtId="0" fontId="23" fillId="6" borderId="3" xfId="2" applyFont="1" applyFill="1" applyBorder="1" applyAlignment="1">
      <alignment horizontal="center"/>
    </xf>
    <xf numFmtId="0" fontId="23" fillId="7" borderId="3" xfId="4" applyFont="1" applyFill="1" applyBorder="1" applyAlignment="1">
      <alignment horizontal="center" wrapText="1"/>
    </xf>
    <xf numFmtId="0" fontId="23" fillId="6" borderId="3" xfId="0" applyFont="1" applyFill="1" applyBorder="1" applyAlignment="1">
      <alignment horizontal="center"/>
    </xf>
    <xf numFmtId="0" fontId="23" fillId="7" borderId="3" xfId="4" applyFont="1" applyFill="1" applyBorder="1" applyAlignment="1">
      <alignment wrapText="1"/>
    </xf>
    <xf numFmtId="164" fontId="23" fillId="6" borderId="3" xfId="1" applyFont="1" applyFill="1" applyBorder="1" applyAlignment="1">
      <alignment horizontal="right" wrapText="1"/>
    </xf>
    <xf numFmtId="0" fontId="20" fillId="3" borderId="3" xfId="4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0" fillId="3" borderId="3" xfId="4" applyFont="1" applyFill="1" applyBorder="1" applyAlignment="1">
      <alignment vertical="center" wrapText="1"/>
    </xf>
    <xf numFmtId="164" fontId="20" fillId="3" borderId="3" xfId="1" applyFont="1" applyFill="1" applyBorder="1" applyAlignment="1">
      <alignment horizontal="right" vertical="center" wrapText="1"/>
    </xf>
    <xf numFmtId="0" fontId="21" fillId="0" borderId="3" xfId="0" applyFont="1" applyBorder="1" applyAlignment="1">
      <alignment horizontal="center"/>
    </xf>
    <xf numFmtId="0" fontId="20" fillId="0" borderId="3" xfId="4" applyFont="1" applyBorder="1" applyAlignment="1">
      <alignment horizontal="center" wrapText="1"/>
    </xf>
    <xf numFmtId="0" fontId="20" fillId="0" borderId="3" xfId="4" applyFont="1" applyBorder="1" applyAlignment="1">
      <alignment wrapText="1"/>
    </xf>
    <xf numFmtId="164" fontId="20" fillId="0" borderId="3" xfId="1" applyFont="1" applyBorder="1" applyAlignment="1">
      <alignment horizontal="right" wrapText="1"/>
    </xf>
    <xf numFmtId="0" fontId="16" fillId="0" borderId="3" xfId="0" applyFont="1" applyBorder="1" applyAlignment="1">
      <alignment horizontal="center"/>
    </xf>
    <xf numFmtId="0" fontId="22" fillId="0" borderId="3" xfId="4" applyFont="1" applyBorder="1" applyAlignment="1">
      <alignment horizontal="center" wrapText="1"/>
    </xf>
    <xf numFmtId="0" fontId="22" fillId="0" borderId="3" xfId="4" applyFont="1" applyBorder="1" applyAlignment="1">
      <alignment wrapText="1"/>
    </xf>
    <xf numFmtId="164" fontId="22" fillId="0" borderId="3" xfId="1" applyFont="1" applyBorder="1" applyAlignment="1">
      <alignment horizontal="right" wrapText="1"/>
    </xf>
    <xf numFmtId="164" fontId="16" fillId="0" borderId="3" xfId="1" applyFont="1" applyBorder="1"/>
    <xf numFmtId="164" fontId="21" fillId="0" borderId="3" xfId="1" applyFont="1" applyBorder="1"/>
    <xf numFmtId="0" fontId="22" fillId="0" borderId="3" xfId="5" applyFont="1" applyBorder="1" applyAlignment="1">
      <alignment horizontal="center" wrapText="1"/>
    </xf>
    <xf numFmtId="0" fontId="22" fillId="0" borderId="3" xfId="6" applyFont="1" applyBorder="1" applyAlignment="1">
      <alignment wrapText="1"/>
    </xf>
    <xf numFmtId="0" fontId="23" fillId="7" borderId="3" xfId="7" applyFont="1" applyFill="1" applyBorder="1" applyAlignment="1">
      <alignment horizontal="center" wrapText="1"/>
    </xf>
    <xf numFmtId="0" fontId="23" fillId="6" borderId="3" xfId="0" applyFont="1" applyFill="1" applyBorder="1" applyAlignment="1">
      <alignment horizontal="center" vertical="center"/>
    </xf>
    <xf numFmtId="0" fontId="23" fillId="7" borderId="3" xfId="7" applyFont="1" applyFill="1" applyBorder="1" applyAlignment="1">
      <alignment horizontal="left" vertical="center" wrapText="1"/>
    </xf>
    <xf numFmtId="164" fontId="23" fillId="6" borderId="3" xfId="1" applyFont="1" applyFill="1" applyBorder="1" applyAlignment="1">
      <alignment horizontal="right"/>
    </xf>
    <xf numFmtId="0" fontId="20" fillId="0" borderId="3" xfId="7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0" fillId="0" borderId="3" xfId="7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22" fillId="0" borderId="3" xfId="7" applyFont="1" applyBorder="1" applyAlignment="1">
      <alignment horizontal="center" vertical="center" wrapText="1"/>
    </xf>
    <xf numFmtId="0" fontId="22" fillId="0" borderId="3" xfId="7" applyFont="1" applyBorder="1" applyAlignment="1">
      <alignment horizontal="left" vertical="center" wrapText="1"/>
    </xf>
    <xf numFmtId="164" fontId="16" fillId="0" borderId="3" xfId="1" applyFont="1" applyBorder="1" applyAlignment="1">
      <alignment horizontal="right"/>
    </xf>
    <xf numFmtId="1" fontId="27" fillId="0" borderId="6" xfId="0" applyNumberFormat="1" applyFont="1" applyBorder="1" applyAlignment="1">
      <alignment horizontal="center" vertical="top" shrinkToFit="1"/>
    </xf>
    <xf numFmtId="0" fontId="11" fillId="0" borderId="6" xfId="0" applyFont="1" applyBorder="1" applyAlignment="1">
      <alignment horizontal="left" wrapText="1"/>
    </xf>
    <xf numFmtId="0" fontId="25" fillId="0" borderId="6" xfId="0" applyFont="1" applyBorder="1" applyAlignment="1">
      <alignment horizontal="left" vertical="top" wrapText="1"/>
    </xf>
    <xf numFmtId="3" fontId="25" fillId="0" borderId="6" xfId="0" applyNumberFormat="1" applyFont="1" applyBorder="1" applyAlignment="1">
      <alignment horizontal="center" vertical="top" wrapText="1"/>
    </xf>
    <xf numFmtId="1" fontId="28" fillId="0" borderId="0" xfId="0" applyNumberFormat="1" applyFont="1" applyAlignment="1">
      <alignment horizontal="left" vertical="top"/>
    </xf>
    <xf numFmtId="0" fontId="11" fillId="0" borderId="6" xfId="0" applyFont="1" applyBorder="1" applyAlignment="1">
      <alignment horizontal="left" vertical="center" wrapText="1"/>
    </xf>
    <xf numFmtId="1" fontId="29" fillId="0" borderId="6" xfId="0" applyNumberFormat="1" applyFont="1" applyBorder="1" applyAlignment="1">
      <alignment horizontal="center" vertical="top" shrinkToFit="1"/>
    </xf>
    <xf numFmtId="0" fontId="11" fillId="0" borderId="6" xfId="0" applyFont="1" applyBorder="1" applyAlignment="1">
      <alignment horizontal="left" vertical="top" wrapText="1"/>
    </xf>
    <xf numFmtId="3" fontId="31" fillId="0" borderId="6" xfId="0" applyNumberFormat="1" applyFont="1" applyBorder="1" applyAlignment="1">
      <alignment horizontal="center" vertical="top" shrinkToFit="1"/>
    </xf>
    <xf numFmtId="0" fontId="11" fillId="8" borderId="6" xfId="0" applyFont="1" applyFill="1" applyBorder="1" applyAlignment="1">
      <alignment horizontal="left" wrapText="1"/>
    </xf>
    <xf numFmtId="0" fontId="11" fillId="8" borderId="6" xfId="0" applyFont="1" applyFill="1" applyBorder="1" applyAlignment="1">
      <alignment horizontal="center" wrapText="1"/>
    </xf>
    <xf numFmtId="0" fontId="32" fillId="3" borderId="6" xfId="0" applyFont="1" applyFill="1" applyBorder="1" applyAlignment="1">
      <alignment horizontal="left" vertical="top" wrapText="1"/>
    </xf>
    <xf numFmtId="3" fontId="34" fillId="3" borderId="6" xfId="0" applyNumberFormat="1" applyFont="1" applyFill="1" applyBorder="1" applyAlignment="1">
      <alignment horizontal="center" vertical="top" wrapText="1"/>
    </xf>
    <xf numFmtId="3" fontId="11" fillId="3" borderId="6" xfId="0" applyNumberFormat="1" applyFont="1" applyFill="1" applyBorder="1" applyAlignment="1">
      <alignment horizontal="center" vertical="top" wrapText="1"/>
    </xf>
    <xf numFmtId="3" fontId="35" fillId="3" borderId="6" xfId="0" applyNumberFormat="1" applyFont="1" applyFill="1" applyBorder="1" applyAlignment="1">
      <alignment horizontal="center" vertical="top" shrinkToFit="1"/>
    </xf>
    <xf numFmtId="0" fontId="11" fillId="2" borderId="6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center" wrapText="1"/>
    </xf>
    <xf numFmtId="0" fontId="34" fillId="2" borderId="6" xfId="0" applyFont="1" applyFill="1" applyBorder="1" applyAlignment="1">
      <alignment horizontal="left" vertical="top" wrapText="1"/>
    </xf>
    <xf numFmtId="3" fontId="25" fillId="2" borderId="6" xfId="0" applyNumberFormat="1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left" wrapText="1"/>
    </xf>
    <xf numFmtId="0" fontId="34" fillId="3" borderId="6" xfId="0" applyFont="1" applyFill="1" applyBorder="1" applyAlignment="1">
      <alignment horizontal="center" vertical="top" wrapText="1"/>
    </xf>
    <xf numFmtId="0" fontId="37" fillId="3" borderId="6" xfId="0" applyFont="1" applyFill="1" applyBorder="1" applyAlignment="1">
      <alignment horizontal="left" vertical="top" wrapText="1"/>
    </xf>
    <xf numFmtId="0" fontId="30" fillId="0" borderId="6" xfId="0" applyFont="1" applyBorder="1" applyAlignment="1">
      <alignment horizontal="left" vertical="top" wrapText="1"/>
    </xf>
    <xf numFmtId="0" fontId="33" fillId="3" borderId="6" xfId="0" applyFont="1" applyFill="1" applyBorder="1" applyAlignment="1">
      <alignment horizontal="left" vertical="top" wrapText="1"/>
    </xf>
    <xf numFmtId="1" fontId="27" fillId="8" borderId="6" xfId="0" applyNumberFormat="1" applyFont="1" applyFill="1" applyBorder="1" applyAlignment="1">
      <alignment horizontal="center" vertical="top" shrinkToFit="1"/>
    </xf>
    <xf numFmtId="0" fontId="25" fillId="8" borderId="6" xfId="0" applyFont="1" applyFill="1" applyBorder="1" applyAlignment="1">
      <alignment horizontal="left" vertical="top" wrapText="1"/>
    </xf>
    <xf numFmtId="3" fontId="31" fillId="8" borderId="6" xfId="0" applyNumberFormat="1" applyFont="1" applyFill="1" applyBorder="1" applyAlignment="1">
      <alignment horizontal="center" vertical="top" shrinkToFit="1"/>
    </xf>
    <xf numFmtId="0" fontId="36" fillId="0" borderId="6" xfId="0" applyFont="1" applyBorder="1" applyAlignment="1">
      <alignment horizontal="left" vertical="top" wrapText="1"/>
    </xf>
    <xf numFmtId="3" fontId="10" fillId="2" borderId="3" xfId="0" applyNumberFormat="1" applyFont="1" applyFill="1" applyBorder="1" applyAlignment="1">
      <alignment horizontal="center"/>
    </xf>
    <xf numFmtId="3" fontId="36" fillId="0" borderId="6" xfId="0" applyNumberFormat="1" applyFont="1" applyBorder="1" applyAlignment="1">
      <alignment horizontal="center" vertical="top" wrapText="1"/>
    </xf>
    <xf numFmtId="3" fontId="38" fillId="0" borderId="6" xfId="0" applyNumberFormat="1" applyFont="1" applyBorder="1" applyAlignment="1">
      <alignment horizontal="center" vertical="top" shrinkToFit="1"/>
    </xf>
    <xf numFmtId="0" fontId="36" fillId="0" borderId="6" xfId="0" applyFont="1" applyBorder="1" applyAlignment="1">
      <alignment horizontal="center" vertical="top" wrapText="1"/>
    </xf>
    <xf numFmtId="3" fontId="27" fillId="0" borderId="6" xfId="0" applyNumberFormat="1" applyFont="1" applyBorder="1" applyAlignment="1">
      <alignment horizontal="center" vertical="center" shrinkToFit="1"/>
    </xf>
    <xf numFmtId="3" fontId="25" fillId="8" borderId="6" xfId="0" applyNumberFormat="1" applyFont="1" applyFill="1" applyBorder="1" applyAlignment="1">
      <alignment horizontal="center" vertical="top" wrapText="1"/>
    </xf>
    <xf numFmtId="0" fontId="37" fillId="0" borderId="6" xfId="0" applyFont="1" applyBorder="1" applyAlignment="1">
      <alignment horizontal="left" vertical="top" wrapText="1"/>
    </xf>
    <xf numFmtId="0" fontId="20" fillId="4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0" fillId="3" borderId="3" xfId="7" applyFont="1" applyFill="1" applyBorder="1" applyAlignment="1">
      <alignment horizontal="center" wrapText="1"/>
    </xf>
    <xf numFmtId="0" fontId="20" fillId="3" borderId="3" xfId="7" applyFont="1" applyFill="1" applyBorder="1" applyAlignment="1">
      <alignment horizontal="left" vertical="center" wrapText="1"/>
    </xf>
    <xf numFmtId="164" fontId="21" fillId="3" borderId="3" xfId="1" applyFont="1" applyFill="1" applyBorder="1" applyAlignment="1">
      <alignment horizontal="right"/>
    </xf>
    <xf numFmtId="0" fontId="38" fillId="2" borderId="6" xfId="0" applyFont="1" applyFill="1" applyBorder="1" applyAlignment="1">
      <alignment horizontal="left" vertical="top" wrapText="1"/>
    </xf>
    <xf numFmtId="3" fontId="11" fillId="2" borderId="6" xfId="0" applyNumberFormat="1" applyFont="1" applyFill="1" applyBorder="1" applyAlignment="1">
      <alignment horizontal="center" vertical="top" wrapText="1"/>
    </xf>
    <xf numFmtId="3" fontId="35" fillId="2" borderId="6" xfId="0" applyNumberFormat="1" applyFont="1" applyFill="1" applyBorder="1" applyAlignment="1">
      <alignment horizontal="center" vertical="top" shrinkToFit="1"/>
    </xf>
    <xf numFmtId="1" fontId="28" fillId="2" borderId="0" xfId="0" applyNumberFormat="1" applyFont="1" applyFill="1" applyAlignment="1">
      <alignment horizontal="left" vertical="top"/>
    </xf>
    <xf numFmtId="0" fontId="11" fillId="2" borderId="0" xfId="0" applyFont="1" applyFill="1"/>
    <xf numFmtId="0" fontId="34" fillId="2" borderId="6" xfId="0" applyFont="1" applyFill="1" applyBorder="1" applyAlignment="1">
      <alignment horizontal="center" vertical="top" wrapText="1"/>
    </xf>
    <xf numFmtId="3" fontId="34" fillId="2" borderId="6" xfId="0" applyNumberFormat="1" applyFont="1" applyFill="1" applyBorder="1" applyAlignment="1">
      <alignment horizontal="center" vertical="top" wrapText="1"/>
    </xf>
    <xf numFmtId="0" fontId="36" fillId="2" borderId="6" xfId="0" applyFont="1" applyFill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top" wrapText="1"/>
    </xf>
    <xf numFmtId="0" fontId="33" fillId="0" borderId="11" xfId="0" applyFont="1" applyBorder="1" applyAlignment="1">
      <alignment horizontal="center" vertical="top" wrapText="1"/>
    </xf>
    <xf numFmtId="0" fontId="33" fillId="0" borderId="12" xfId="0" applyFont="1" applyBorder="1" applyAlignment="1">
      <alignment horizontal="center" vertical="top" wrapText="1"/>
    </xf>
    <xf numFmtId="0" fontId="32" fillId="0" borderId="7" xfId="0" applyFont="1" applyBorder="1" applyAlignment="1">
      <alignment horizontal="center" vertical="top" wrapText="1"/>
    </xf>
    <xf numFmtId="0" fontId="32" fillId="0" borderId="8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11" fillId="0" borderId="0" xfId="0" applyFont="1" applyAlignment="1">
      <alignment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</cellXfs>
  <cellStyles count="8">
    <cellStyle name="Normalno" xfId="0" builtinId="0"/>
    <cellStyle name="Normalno 2" xfId="2" xr:uid="{48DC96DE-C057-4622-928D-253370A5B541}"/>
    <cellStyle name="Obično_List1" xfId="6" xr:uid="{E3B516D6-519F-4776-BCFE-4B550CAE0259}"/>
    <cellStyle name="Obično_List10" xfId="7" xr:uid="{523F9D52-4D9D-4093-B47C-6A85C38D637A}"/>
    <cellStyle name="Obično_List4" xfId="3" xr:uid="{818441F3-4981-42F8-B9C2-D4E05E89495B}"/>
    <cellStyle name="Obično_List5" xfId="4" xr:uid="{F8744D76-4E98-4F4D-AD66-677582A1C2F7}"/>
    <cellStyle name="Obično_List8" xfId="5" xr:uid="{A504CC81-A732-43A2-B5C7-48EE6BEBCAFE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view="pageBreakPreview" zoomScale="60" zoomScaleNormal="100" workbookViewId="0">
      <selection activeCell="H28" sqref="H28"/>
    </sheetView>
  </sheetViews>
  <sheetFormatPr defaultRowHeight="14.4" x14ac:dyDescent="0.3"/>
  <cols>
    <col min="5" max="10" width="25.33203125" customWidth="1"/>
  </cols>
  <sheetData>
    <row r="1" spans="1:10" ht="42" customHeight="1" x14ac:dyDescent="0.3">
      <c r="A1" s="166" t="s">
        <v>27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ht="17.399999999999999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6" x14ac:dyDescent="0.3">
      <c r="A3" s="166" t="s">
        <v>16</v>
      </c>
      <c r="B3" s="166"/>
      <c r="C3" s="166"/>
      <c r="D3" s="166"/>
      <c r="E3" s="166"/>
      <c r="F3" s="166"/>
      <c r="G3" s="166"/>
      <c r="H3" s="166"/>
      <c r="I3" s="179"/>
      <c r="J3" s="179"/>
    </row>
    <row r="4" spans="1:10" ht="17.399999999999999" x14ac:dyDescent="0.3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6" x14ac:dyDescent="0.3">
      <c r="A5" s="166" t="s">
        <v>22</v>
      </c>
      <c r="B5" s="167"/>
      <c r="C5" s="167"/>
      <c r="D5" s="167"/>
      <c r="E5" s="167"/>
      <c r="F5" s="167"/>
      <c r="G5" s="167"/>
      <c r="H5" s="167"/>
      <c r="I5" s="167"/>
      <c r="J5" s="167"/>
    </row>
    <row r="6" spans="1:10" ht="17.399999999999999" x14ac:dyDescent="0.3">
      <c r="A6" s="1"/>
      <c r="B6" s="2"/>
      <c r="C6" s="2"/>
      <c r="D6" s="2"/>
      <c r="E6" s="6"/>
      <c r="F6" s="7"/>
      <c r="G6" s="7"/>
      <c r="H6" s="7"/>
      <c r="I6" s="7"/>
      <c r="J6" s="29" t="s">
        <v>32</v>
      </c>
    </row>
    <row r="7" spans="1:10" ht="26.4" x14ac:dyDescent="0.3">
      <c r="A7" s="22"/>
      <c r="B7" s="23"/>
      <c r="C7" s="23"/>
      <c r="D7" s="24"/>
      <c r="E7" s="25"/>
      <c r="F7" s="3" t="s">
        <v>33</v>
      </c>
      <c r="G7" s="3" t="s">
        <v>31</v>
      </c>
      <c r="H7" s="3" t="s">
        <v>41</v>
      </c>
      <c r="I7" s="3" t="s">
        <v>42</v>
      </c>
      <c r="J7" s="3" t="s">
        <v>43</v>
      </c>
    </row>
    <row r="8" spans="1:10" x14ac:dyDescent="0.3">
      <c r="A8" s="171" t="s">
        <v>0</v>
      </c>
      <c r="B8" s="165"/>
      <c r="C8" s="165"/>
      <c r="D8" s="165"/>
      <c r="E8" s="180"/>
      <c r="F8" s="26">
        <f>F9+F10</f>
        <v>685936.76096622203</v>
      </c>
      <c r="G8" s="26">
        <f t="shared" ref="G8:J8" si="0">G9+G10</f>
        <v>732649.8</v>
      </c>
      <c r="H8" s="26">
        <f t="shared" si="0"/>
        <v>818513</v>
      </c>
      <c r="I8" s="26">
        <f t="shared" si="0"/>
        <v>858163</v>
      </c>
      <c r="J8" s="26">
        <f t="shared" si="0"/>
        <v>900698</v>
      </c>
    </row>
    <row r="9" spans="1:10" x14ac:dyDescent="0.3">
      <c r="A9" s="181" t="s">
        <v>35</v>
      </c>
      <c r="B9" s="182"/>
      <c r="C9" s="182"/>
      <c r="D9" s="182"/>
      <c r="E9" s="178"/>
      <c r="F9" s="27">
        <f>' Račun prihoda i rashoda'!D23</f>
        <v>685936.76096622203</v>
      </c>
      <c r="G9" s="27">
        <f>' Račun prihoda i rashoda'!E23</f>
        <v>732649.8</v>
      </c>
      <c r="H9" s="27">
        <f>' Račun prihoda i rashoda'!F23</f>
        <v>818513</v>
      </c>
      <c r="I9" s="27">
        <f>' Račun prihoda i rashoda'!G23</f>
        <v>858163</v>
      </c>
      <c r="J9" s="27">
        <f>' Račun prihoda i rashoda'!H23</f>
        <v>900698</v>
      </c>
    </row>
    <row r="10" spans="1:10" x14ac:dyDescent="0.3">
      <c r="A10" s="177" t="s">
        <v>36</v>
      </c>
      <c r="B10" s="178"/>
      <c r="C10" s="178"/>
      <c r="D10" s="178"/>
      <c r="E10" s="178"/>
      <c r="F10" s="27"/>
      <c r="G10" s="27"/>
      <c r="H10" s="27"/>
      <c r="I10" s="27"/>
      <c r="J10" s="27"/>
    </row>
    <row r="11" spans="1:10" x14ac:dyDescent="0.3">
      <c r="A11" s="30" t="s">
        <v>1</v>
      </c>
      <c r="B11" s="38"/>
      <c r="C11" s="38"/>
      <c r="D11" s="38"/>
      <c r="E11" s="38"/>
      <c r="F11" s="26">
        <f>F12+F13</f>
        <v>689600.69513570913</v>
      </c>
      <c r="G11" s="26">
        <f t="shared" ref="G11:J11" si="1">G12+G13</f>
        <v>732649.89</v>
      </c>
      <c r="H11" s="26">
        <f t="shared" si="1"/>
        <v>818513</v>
      </c>
      <c r="I11" s="26">
        <f t="shared" si="1"/>
        <v>858163</v>
      </c>
      <c r="J11" s="26">
        <f t="shared" si="1"/>
        <v>900698</v>
      </c>
    </row>
    <row r="12" spans="1:10" x14ac:dyDescent="0.3">
      <c r="A12" s="183" t="s">
        <v>37</v>
      </c>
      <c r="B12" s="182"/>
      <c r="C12" s="182"/>
      <c r="D12" s="182"/>
      <c r="E12" s="182"/>
      <c r="F12" s="27">
        <f>' Račun prihoda i rashoda'!D29</f>
        <v>675204.69513570913</v>
      </c>
      <c r="G12" s="27">
        <f>' Račun prihoda i rashoda'!E29</f>
        <v>681288.89</v>
      </c>
      <c r="H12" s="27">
        <f>' Račun prihoda i rashoda'!F29</f>
        <v>773513</v>
      </c>
      <c r="I12" s="27">
        <f>' Račun prihoda i rashoda'!G29</f>
        <v>813163</v>
      </c>
      <c r="J12" s="27">
        <f>' Račun prihoda i rashoda'!H29</f>
        <v>855698</v>
      </c>
    </row>
    <row r="13" spans="1:10" x14ac:dyDescent="0.3">
      <c r="A13" s="177" t="s">
        <v>38</v>
      </c>
      <c r="B13" s="178"/>
      <c r="C13" s="178"/>
      <c r="D13" s="178"/>
      <c r="E13" s="178"/>
      <c r="F13" s="27">
        <f>' Račun prihoda i rashoda'!D42</f>
        <v>14396</v>
      </c>
      <c r="G13" s="27">
        <f>' Račun prihoda i rashoda'!E42</f>
        <v>51361</v>
      </c>
      <c r="H13" s="27">
        <f>' Račun prihoda i rashoda'!F42</f>
        <v>45000</v>
      </c>
      <c r="I13" s="27">
        <f>' Račun prihoda i rashoda'!G42</f>
        <v>45000</v>
      </c>
      <c r="J13" s="27">
        <f>' Račun prihoda i rashoda'!H42</f>
        <v>45000</v>
      </c>
    </row>
    <row r="14" spans="1:10" x14ac:dyDescent="0.3">
      <c r="A14" s="164" t="s">
        <v>60</v>
      </c>
      <c r="B14" s="165"/>
      <c r="C14" s="165"/>
      <c r="D14" s="165"/>
      <c r="E14" s="165"/>
      <c r="F14" s="26">
        <f>F8-F11</f>
        <v>-3663.9341694870964</v>
      </c>
      <c r="G14" s="26">
        <f t="shared" ref="G14:J14" si="2">G8-G11</f>
        <v>-8.999999996740371E-2</v>
      </c>
      <c r="H14" s="26">
        <f t="shared" si="2"/>
        <v>0</v>
      </c>
      <c r="I14" s="26">
        <f t="shared" si="2"/>
        <v>0</v>
      </c>
      <c r="J14" s="26">
        <f t="shared" si="2"/>
        <v>0</v>
      </c>
    </row>
    <row r="15" spans="1:10" ht="17.399999999999999" x14ac:dyDescent="0.3">
      <c r="A15" s="4"/>
      <c r="B15" s="18"/>
      <c r="C15" s="18"/>
      <c r="D15" s="18"/>
      <c r="E15" s="18"/>
      <c r="F15" s="18"/>
      <c r="G15" s="18"/>
      <c r="H15" s="19"/>
      <c r="I15" s="19"/>
      <c r="J15" s="19"/>
    </row>
    <row r="16" spans="1:10" ht="15.6" x14ac:dyDescent="0.3">
      <c r="A16" s="166" t="s">
        <v>23</v>
      </c>
      <c r="B16" s="167"/>
      <c r="C16" s="167"/>
      <c r="D16" s="167"/>
      <c r="E16" s="167"/>
      <c r="F16" s="167"/>
      <c r="G16" s="167"/>
      <c r="H16" s="167"/>
      <c r="I16" s="167"/>
      <c r="J16" s="167"/>
    </row>
    <row r="17" spans="1:10" ht="17.399999999999999" x14ac:dyDescent="0.3">
      <c r="A17" s="4"/>
      <c r="B17" s="18"/>
      <c r="C17" s="18"/>
      <c r="D17" s="18"/>
      <c r="E17" s="18"/>
      <c r="F17" s="18"/>
      <c r="G17" s="18"/>
      <c r="H17" s="19"/>
      <c r="I17" s="19"/>
      <c r="J17" s="19"/>
    </row>
    <row r="18" spans="1:10" ht="26.4" x14ac:dyDescent="0.3">
      <c r="A18" s="22"/>
      <c r="B18" s="23"/>
      <c r="C18" s="23"/>
      <c r="D18" s="24"/>
      <c r="E18" s="25"/>
      <c r="F18" s="3" t="s">
        <v>33</v>
      </c>
      <c r="G18" s="3" t="s">
        <v>31</v>
      </c>
      <c r="H18" s="3" t="s">
        <v>41</v>
      </c>
      <c r="I18" s="3" t="s">
        <v>42</v>
      </c>
      <c r="J18" s="3" t="s">
        <v>43</v>
      </c>
    </row>
    <row r="19" spans="1:10" x14ac:dyDescent="0.3">
      <c r="A19" s="177" t="s">
        <v>39</v>
      </c>
      <c r="B19" s="178"/>
      <c r="C19" s="178"/>
      <c r="D19" s="178"/>
      <c r="E19" s="178"/>
      <c r="F19" s="27"/>
      <c r="G19" s="27"/>
      <c r="H19" s="27"/>
      <c r="I19" s="27"/>
      <c r="J19" s="39"/>
    </row>
    <row r="20" spans="1:10" x14ac:dyDescent="0.3">
      <c r="A20" s="177" t="s">
        <v>40</v>
      </c>
      <c r="B20" s="178"/>
      <c r="C20" s="178"/>
      <c r="D20" s="178"/>
      <c r="E20" s="178"/>
      <c r="F20" s="27"/>
      <c r="G20" s="27"/>
      <c r="H20" s="27"/>
      <c r="I20" s="27"/>
      <c r="J20" s="39"/>
    </row>
    <row r="21" spans="1:10" x14ac:dyDescent="0.3">
      <c r="A21" s="164" t="s">
        <v>2</v>
      </c>
      <c r="B21" s="165"/>
      <c r="C21" s="165"/>
      <c r="D21" s="165"/>
      <c r="E21" s="165"/>
      <c r="F21" s="26">
        <f>F19-F20</f>
        <v>0</v>
      </c>
      <c r="G21" s="26">
        <f t="shared" ref="G21:J21" si="3">G19-G20</f>
        <v>0</v>
      </c>
      <c r="H21" s="26">
        <f t="shared" si="3"/>
        <v>0</v>
      </c>
      <c r="I21" s="26">
        <f t="shared" si="3"/>
        <v>0</v>
      </c>
      <c r="J21" s="26">
        <f t="shared" si="3"/>
        <v>0</v>
      </c>
    </row>
    <row r="22" spans="1:10" x14ac:dyDescent="0.3">
      <c r="A22" s="164" t="s">
        <v>61</v>
      </c>
      <c r="B22" s="165"/>
      <c r="C22" s="165"/>
      <c r="D22" s="165"/>
      <c r="E22" s="165"/>
      <c r="F22" s="26">
        <f>F14+F21</f>
        <v>-3663.9341694870964</v>
      </c>
      <c r="G22" s="26">
        <f t="shared" ref="G22:J22" si="4">G14+G21</f>
        <v>-8.999999996740371E-2</v>
      </c>
      <c r="H22" s="26">
        <f t="shared" si="4"/>
        <v>0</v>
      </c>
      <c r="I22" s="26">
        <f t="shared" si="4"/>
        <v>0</v>
      </c>
      <c r="J22" s="26">
        <f t="shared" si="4"/>
        <v>0</v>
      </c>
    </row>
    <row r="23" spans="1:10" ht="17.399999999999999" x14ac:dyDescent="0.3">
      <c r="A23" s="17"/>
      <c r="B23" s="18"/>
      <c r="C23" s="18"/>
      <c r="D23" s="18"/>
      <c r="E23" s="18"/>
      <c r="F23" s="18"/>
      <c r="G23" s="18"/>
      <c r="H23" s="19"/>
      <c r="I23" s="19"/>
      <c r="J23" s="19"/>
    </row>
    <row r="24" spans="1:10" ht="15.6" x14ac:dyDescent="0.3">
      <c r="A24" s="166" t="s">
        <v>62</v>
      </c>
      <c r="B24" s="167"/>
      <c r="C24" s="167"/>
      <c r="D24" s="167"/>
      <c r="E24" s="167"/>
      <c r="F24" s="167"/>
      <c r="G24" s="167"/>
      <c r="H24" s="167"/>
      <c r="I24" s="167"/>
      <c r="J24" s="167"/>
    </row>
    <row r="25" spans="1:10" ht="15.6" x14ac:dyDescent="0.3">
      <c r="A25" s="36"/>
      <c r="B25" s="37"/>
      <c r="C25" s="37"/>
      <c r="D25" s="37"/>
      <c r="E25" s="37"/>
      <c r="F25" s="37"/>
      <c r="G25" s="37"/>
      <c r="H25" s="37"/>
      <c r="I25" s="37"/>
      <c r="J25" s="37"/>
    </row>
    <row r="26" spans="1:10" ht="26.4" x14ac:dyDescent="0.3">
      <c r="A26" s="22"/>
      <c r="B26" s="23"/>
      <c r="C26" s="23"/>
      <c r="D26" s="24"/>
      <c r="E26" s="25"/>
      <c r="F26" s="3" t="s">
        <v>33</v>
      </c>
      <c r="G26" s="3" t="s">
        <v>31</v>
      </c>
      <c r="H26" s="3" t="s">
        <v>41</v>
      </c>
      <c r="I26" s="3" t="s">
        <v>42</v>
      </c>
      <c r="J26" s="3" t="s">
        <v>43</v>
      </c>
    </row>
    <row r="27" spans="1:10" ht="15" customHeight="1" x14ac:dyDescent="0.3">
      <c r="A27" s="168" t="s">
        <v>63</v>
      </c>
      <c r="B27" s="169"/>
      <c r="C27" s="169"/>
      <c r="D27" s="169"/>
      <c r="E27" s="170"/>
      <c r="F27" s="40">
        <f>54049.08/7.5345</f>
        <v>7173.5456898267967</v>
      </c>
      <c r="G27" s="40">
        <v>3510</v>
      </c>
      <c r="H27" s="40">
        <f>G29</f>
        <v>3509.9100000000326</v>
      </c>
      <c r="I27" s="40">
        <f>H28</f>
        <v>3509.9100000000326</v>
      </c>
      <c r="J27" s="41">
        <f>I28</f>
        <v>3509.9100000000326</v>
      </c>
    </row>
    <row r="28" spans="1:10" ht="15" customHeight="1" x14ac:dyDescent="0.3">
      <c r="A28" s="164" t="s">
        <v>64</v>
      </c>
      <c r="B28" s="165"/>
      <c r="C28" s="165"/>
      <c r="D28" s="165"/>
      <c r="E28" s="165"/>
      <c r="F28" s="42"/>
      <c r="G28" s="42">
        <v>0</v>
      </c>
      <c r="H28" s="42">
        <f t="shared" ref="H28:J28" si="5">H22+H27</f>
        <v>3509.9100000000326</v>
      </c>
      <c r="I28" s="42">
        <f t="shared" si="5"/>
        <v>3509.9100000000326</v>
      </c>
      <c r="J28" s="43">
        <f t="shared" si="5"/>
        <v>3509.9100000000326</v>
      </c>
    </row>
    <row r="29" spans="1:10" ht="45" customHeight="1" x14ac:dyDescent="0.3">
      <c r="A29" s="171" t="s">
        <v>65</v>
      </c>
      <c r="B29" s="172"/>
      <c r="C29" s="172"/>
      <c r="D29" s="172"/>
      <c r="E29" s="173"/>
      <c r="F29" s="42">
        <f t="shared" ref="F29:J29" si="6">F14+F21+F27-F28</f>
        <v>3509.6115203397003</v>
      </c>
      <c r="G29" s="42">
        <f t="shared" si="6"/>
        <v>3509.9100000000326</v>
      </c>
      <c r="H29" s="42">
        <f t="shared" si="6"/>
        <v>0</v>
      </c>
      <c r="I29" s="42">
        <f t="shared" si="6"/>
        <v>0</v>
      </c>
      <c r="J29" s="43">
        <f t="shared" si="6"/>
        <v>0</v>
      </c>
    </row>
    <row r="30" spans="1:10" ht="15.6" x14ac:dyDescent="0.3">
      <c r="A30" s="44"/>
      <c r="B30" s="45"/>
      <c r="C30" s="45"/>
      <c r="D30" s="45"/>
      <c r="E30" s="45"/>
      <c r="F30" s="45"/>
      <c r="G30" s="45"/>
      <c r="H30" s="45"/>
      <c r="I30" s="45"/>
      <c r="J30" s="45"/>
    </row>
    <row r="31" spans="1:10" ht="15.6" x14ac:dyDescent="0.3">
      <c r="A31" s="174" t="s">
        <v>59</v>
      </c>
      <c r="B31" s="174"/>
      <c r="C31" s="174"/>
      <c r="D31" s="174"/>
      <c r="E31" s="174"/>
      <c r="F31" s="174"/>
      <c r="G31" s="174"/>
      <c r="H31" s="174"/>
      <c r="I31" s="174"/>
      <c r="J31" s="174"/>
    </row>
    <row r="32" spans="1:10" ht="17.399999999999999" x14ac:dyDescent="0.3">
      <c r="A32" s="46"/>
      <c r="B32" s="47"/>
      <c r="C32" s="47"/>
      <c r="D32" s="47"/>
      <c r="E32" s="47"/>
      <c r="F32" s="47"/>
      <c r="G32" s="47"/>
      <c r="H32" s="48"/>
      <c r="I32" s="48"/>
      <c r="J32" s="48"/>
    </row>
    <row r="33" spans="1:10" ht="26.4" x14ac:dyDescent="0.3">
      <c r="A33" s="49"/>
      <c r="B33" s="50"/>
      <c r="C33" s="50"/>
      <c r="D33" s="51"/>
      <c r="E33" s="52"/>
      <c r="F33" s="53" t="s">
        <v>33</v>
      </c>
      <c r="G33" s="53" t="s">
        <v>31</v>
      </c>
      <c r="H33" s="53" t="s">
        <v>41</v>
      </c>
      <c r="I33" s="53" t="s">
        <v>42</v>
      </c>
      <c r="J33" s="53" t="s">
        <v>43</v>
      </c>
    </row>
    <row r="34" spans="1:10" x14ac:dyDescent="0.3">
      <c r="A34" s="168" t="s">
        <v>63</v>
      </c>
      <c r="B34" s="169"/>
      <c r="C34" s="169"/>
      <c r="D34" s="169"/>
      <c r="E34" s="170"/>
      <c r="F34" s="40">
        <v>0</v>
      </c>
      <c r="G34" s="40">
        <f>F37</f>
        <v>0</v>
      </c>
      <c r="H34" s="40">
        <f>G37</f>
        <v>0</v>
      </c>
      <c r="I34" s="40">
        <f>H37</f>
        <v>0</v>
      </c>
      <c r="J34" s="41">
        <f>I37</f>
        <v>0</v>
      </c>
    </row>
    <row r="35" spans="1:10" ht="28.5" customHeight="1" x14ac:dyDescent="0.3">
      <c r="A35" s="168" t="s">
        <v>66</v>
      </c>
      <c r="B35" s="169"/>
      <c r="C35" s="169"/>
      <c r="D35" s="169"/>
      <c r="E35" s="170"/>
      <c r="F35" s="40">
        <v>0</v>
      </c>
      <c r="G35" s="40">
        <v>0</v>
      </c>
      <c r="H35" s="40">
        <v>0</v>
      </c>
      <c r="I35" s="40">
        <v>0</v>
      </c>
      <c r="J35" s="41">
        <v>0</v>
      </c>
    </row>
    <row r="36" spans="1:10" x14ac:dyDescent="0.3">
      <c r="A36" s="168" t="s">
        <v>67</v>
      </c>
      <c r="B36" s="175"/>
      <c r="C36" s="175"/>
      <c r="D36" s="175"/>
      <c r="E36" s="176"/>
      <c r="F36" s="40">
        <v>0</v>
      </c>
      <c r="G36" s="40">
        <v>0</v>
      </c>
      <c r="H36" s="40">
        <v>0</v>
      </c>
      <c r="I36" s="40">
        <v>0</v>
      </c>
      <c r="J36" s="41">
        <v>0</v>
      </c>
    </row>
    <row r="37" spans="1:10" ht="15" customHeight="1" x14ac:dyDescent="0.3">
      <c r="A37" s="164" t="s">
        <v>64</v>
      </c>
      <c r="B37" s="165"/>
      <c r="C37" s="165"/>
      <c r="D37" s="165"/>
      <c r="E37" s="165"/>
      <c r="F37" s="28">
        <f>F34-F35+F36</f>
        <v>0</v>
      </c>
      <c r="G37" s="28">
        <f t="shared" ref="G37:J37" si="7">G34-G35+G36</f>
        <v>0</v>
      </c>
      <c r="H37" s="28">
        <f t="shared" si="7"/>
        <v>0</v>
      </c>
      <c r="I37" s="28">
        <f t="shared" si="7"/>
        <v>0</v>
      </c>
      <c r="J37" s="54">
        <f t="shared" si="7"/>
        <v>0</v>
      </c>
    </row>
    <row r="38" spans="1:10" ht="17.25" customHeight="1" x14ac:dyDescent="0.3"/>
    <row r="39" spans="1:10" x14ac:dyDescent="0.3">
      <c r="A39" s="162" t="s">
        <v>34</v>
      </c>
      <c r="B39" s="163"/>
      <c r="C39" s="163"/>
      <c r="D39" s="163"/>
      <c r="E39" s="163"/>
      <c r="F39" s="163"/>
      <c r="G39" s="163"/>
      <c r="H39" s="163"/>
      <c r="I39" s="163"/>
      <c r="J39" s="163"/>
    </row>
    <row r="40" spans="1:10" ht="9" customHeight="1" x14ac:dyDescent="0.3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7"/>
  <sheetViews>
    <sheetView view="pageBreakPreview" topLeftCell="A16" zoomScale="60" zoomScaleNormal="100" workbookViewId="0">
      <selection activeCell="E33" sqref="E33:H33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8" width="25.33203125" customWidth="1"/>
    <col min="10" max="10" width="12.109375" bestFit="1" customWidth="1"/>
  </cols>
  <sheetData>
    <row r="1" spans="1:15" ht="42" customHeight="1" x14ac:dyDescent="0.3">
      <c r="A1" s="166" t="s">
        <v>27</v>
      </c>
      <c r="B1" s="166"/>
      <c r="C1" s="166"/>
      <c r="D1" s="166"/>
      <c r="E1" s="166"/>
      <c r="F1" s="166"/>
      <c r="G1" s="166"/>
      <c r="H1" s="166"/>
    </row>
    <row r="2" spans="1:15" ht="18" customHeight="1" x14ac:dyDescent="0.3">
      <c r="A2" s="4"/>
      <c r="B2" s="4"/>
      <c r="C2" s="4"/>
      <c r="D2" s="4"/>
      <c r="E2" s="4"/>
      <c r="F2" s="4"/>
      <c r="G2" s="4"/>
      <c r="H2" s="4"/>
    </row>
    <row r="3" spans="1:15" ht="15.75" customHeight="1" x14ac:dyDescent="0.3">
      <c r="A3" s="166" t="s">
        <v>16</v>
      </c>
      <c r="B3" s="166"/>
      <c r="C3" s="166"/>
      <c r="D3" s="166"/>
      <c r="E3" s="166"/>
      <c r="F3" s="166"/>
      <c r="G3" s="166"/>
      <c r="H3" s="166"/>
    </row>
    <row r="4" spans="1:15" ht="17.399999999999999" x14ac:dyDescent="0.3">
      <c r="A4" s="4"/>
      <c r="B4" s="4"/>
      <c r="C4" s="4"/>
      <c r="D4" s="4"/>
      <c r="E4" s="4"/>
      <c r="F4" s="4"/>
      <c r="G4" s="5"/>
      <c r="H4" s="5"/>
    </row>
    <row r="5" spans="1:15" ht="18" customHeight="1" x14ac:dyDescent="0.3">
      <c r="A5" s="166" t="s">
        <v>4</v>
      </c>
      <c r="B5" s="166"/>
      <c r="C5" s="166"/>
      <c r="D5" s="166"/>
      <c r="E5" s="166"/>
      <c r="F5" s="166"/>
      <c r="G5" s="166"/>
      <c r="H5" s="166"/>
    </row>
    <row r="6" spans="1:15" ht="17.399999999999999" x14ac:dyDescent="0.3">
      <c r="A6" s="4"/>
      <c r="B6" s="4"/>
      <c r="C6" s="4"/>
      <c r="D6" s="4"/>
      <c r="E6" s="4"/>
      <c r="F6" s="4"/>
      <c r="G6" s="5"/>
      <c r="H6" s="5"/>
    </row>
    <row r="7" spans="1:15" ht="15.75" customHeight="1" x14ac:dyDescent="0.3">
      <c r="A7" s="166" t="s">
        <v>44</v>
      </c>
      <c r="B7" s="166"/>
      <c r="C7" s="166"/>
      <c r="D7" s="166"/>
      <c r="E7" s="166"/>
      <c r="F7" s="166"/>
      <c r="G7" s="166"/>
      <c r="H7" s="166"/>
    </row>
    <row r="8" spans="1:15" ht="17.399999999999999" x14ac:dyDescent="0.3">
      <c r="A8" s="4"/>
      <c r="B8" s="4"/>
      <c r="C8" s="4"/>
      <c r="D8" s="4"/>
      <c r="E8" s="4"/>
      <c r="F8" s="4"/>
      <c r="G8" s="5"/>
      <c r="H8" s="5"/>
    </row>
    <row r="9" spans="1:15" ht="26.4" x14ac:dyDescent="0.3">
      <c r="A9" s="16" t="s">
        <v>5</v>
      </c>
      <c r="B9" s="15" t="s">
        <v>6</v>
      </c>
      <c r="C9" s="15" t="s">
        <v>3</v>
      </c>
      <c r="D9" s="15" t="s">
        <v>30</v>
      </c>
      <c r="E9" s="16" t="s">
        <v>31</v>
      </c>
      <c r="F9" s="16" t="s">
        <v>28</v>
      </c>
      <c r="G9" s="16" t="s">
        <v>24</v>
      </c>
      <c r="H9" s="16" t="s">
        <v>29</v>
      </c>
    </row>
    <row r="10" spans="1:15" s="61" customFormat="1" ht="22.2" customHeight="1" x14ac:dyDescent="0.3">
      <c r="A10" s="113">
        <v>6</v>
      </c>
      <c r="B10" s="114"/>
      <c r="C10" s="115" t="s">
        <v>246</v>
      </c>
      <c r="D10" s="116"/>
      <c r="E10" s="116"/>
      <c r="F10" s="116"/>
      <c r="G10" s="116"/>
      <c r="H10" s="116"/>
      <c r="I10" s="117"/>
      <c r="J10" s="117"/>
      <c r="K10" s="117"/>
      <c r="L10" s="117"/>
      <c r="M10" s="117"/>
      <c r="N10" s="117"/>
      <c r="O10" s="117"/>
    </row>
    <row r="11" spans="1:15" s="61" customFormat="1" ht="46.8" x14ac:dyDescent="0.3">
      <c r="A11" s="118"/>
      <c r="B11" s="119">
        <v>63</v>
      </c>
      <c r="C11" s="120" t="s">
        <v>247</v>
      </c>
      <c r="D11" s="121">
        <f t="shared" ref="D11:H11" si="0">D12+D13+D14</f>
        <v>563458.59446545888</v>
      </c>
      <c r="E11" s="121">
        <f t="shared" si="0"/>
        <v>591109</v>
      </c>
      <c r="F11" s="121">
        <f t="shared" si="0"/>
        <v>645800</v>
      </c>
      <c r="G11" s="121">
        <f t="shared" si="0"/>
        <v>665700</v>
      </c>
      <c r="H11" s="121">
        <f t="shared" si="0"/>
        <v>698835</v>
      </c>
      <c r="I11" s="117"/>
      <c r="J11" s="117"/>
      <c r="K11" s="117"/>
      <c r="L11" s="117"/>
      <c r="M11" s="117"/>
      <c r="N11" s="117"/>
      <c r="O11" s="117"/>
    </row>
    <row r="12" spans="1:15" s="61" customFormat="1" ht="21" x14ac:dyDescent="0.3">
      <c r="A12" s="122"/>
      <c r="B12" s="123"/>
      <c r="C12" s="136" t="s">
        <v>259</v>
      </c>
      <c r="D12" s="125">
        <f>4221478.78/7.5345</f>
        <v>560286.51934434928</v>
      </c>
      <c r="E12" s="126">
        <v>565109</v>
      </c>
      <c r="F12" s="127">
        <v>619800</v>
      </c>
      <c r="G12" s="127">
        <v>639700</v>
      </c>
      <c r="H12" s="127">
        <f>672835</f>
        <v>672835</v>
      </c>
      <c r="I12" s="117"/>
      <c r="J12" s="117"/>
      <c r="K12" s="117"/>
      <c r="L12" s="117"/>
      <c r="M12" s="117"/>
      <c r="N12" s="117"/>
      <c r="O12" s="117"/>
    </row>
    <row r="13" spans="1:15" s="61" customFormat="1" ht="21" x14ac:dyDescent="0.3">
      <c r="A13" s="122"/>
      <c r="B13" s="123"/>
      <c r="C13" s="124" t="s">
        <v>260</v>
      </c>
      <c r="D13" s="125">
        <f>23900/7.5345</f>
        <v>3172.0751211095626</v>
      </c>
      <c r="E13" s="126">
        <v>6000</v>
      </c>
      <c r="F13" s="127">
        <v>6000</v>
      </c>
      <c r="G13" s="127">
        <v>6000</v>
      </c>
      <c r="H13" s="127">
        <v>6000</v>
      </c>
      <c r="I13" s="117"/>
      <c r="J13" s="117"/>
      <c r="K13" s="117"/>
      <c r="L13" s="117"/>
      <c r="M13" s="117"/>
      <c r="N13" s="117"/>
      <c r="O13" s="117"/>
    </row>
    <row r="14" spans="1:15" s="61" customFormat="1" ht="31.2" x14ac:dyDescent="0.3">
      <c r="A14" s="122"/>
      <c r="B14" s="122"/>
      <c r="C14" s="136" t="s">
        <v>261</v>
      </c>
      <c r="D14" s="126">
        <v>0</v>
      </c>
      <c r="E14" s="126">
        <v>20000</v>
      </c>
      <c r="F14" s="127">
        <v>20000</v>
      </c>
      <c r="G14" s="127">
        <v>20000</v>
      </c>
      <c r="H14" s="127">
        <v>20000</v>
      </c>
      <c r="I14" s="117"/>
      <c r="J14" s="117"/>
      <c r="K14" s="117"/>
      <c r="L14" s="117"/>
      <c r="M14" s="117"/>
      <c r="N14" s="117"/>
      <c r="O14" s="117"/>
    </row>
    <row r="15" spans="1:15" s="61" customFormat="1" ht="21" x14ac:dyDescent="0.3">
      <c r="A15" s="128"/>
      <c r="B15" s="129">
        <v>64</v>
      </c>
      <c r="C15" s="130" t="s">
        <v>248</v>
      </c>
      <c r="D15" s="131">
        <f t="shared" ref="D15:E15" si="1">D16</f>
        <v>1226</v>
      </c>
      <c r="E15" s="131">
        <f t="shared" si="1"/>
        <v>613</v>
      </c>
      <c r="F15" s="131">
        <f>F16</f>
        <v>613</v>
      </c>
      <c r="G15" s="131">
        <f t="shared" ref="G15:H17" si="2">G16</f>
        <v>613</v>
      </c>
      <c r="H15" s="131">
        <f t="shared" si="2"/>
        <v>613</v>
      </c>
      <c r="I15" s="117"/>
      <c r="J15" s="117"/>
      <c r="K15" s="117"/>
      <c r="L15" s="117"/>
      <c r="M15" s="117"/>
      <c r="N15" s="117"/>
      <c r="O15" s="117"/>
    </row>
    <row r="16" spans="1:15" s="61" customFormat="1" ht="21" x14ac:dyDescent="0.3">
      <c r="A16" s="132"/>
      <c r="B16" s="132"/>
      <c r="C16" s="134" t="s">
        <v>262</v>
      </c>
      <c r="D16" s="133">
        <v>1226</v>
      </c>
      <c r="E16" s="133">
        <v>613</v>
      </c>
      <c r="F16" s="127">
        <v>613</v>
      </c>
      <c r="G16" s="127">
        <v>613</v>
      </c>
      <c r="H16" s="127">
        <v>613</v>
      </c>
      <c r="I16" s="117"/>
      <c r="J16" s="117"/>
      <c r="K16" s="117"/>
      <c r="L16" s="117"/>
      <c r="M16" s="117"/>
      <c r="N16" s="117"/>
      <c r="O16" s="117"/>
    </row>
    <row r="17" spans="1:15" s="61" customFormat="1" ht="31.2" x14ac:dyDescent="0.3">
      <c r="A17" s="128"/>
      <c r="B17" s="129">
        <v>65</v>
      </c>
      <c r="C17" s="130" t="s">
        <v>267</v>
      </c>
      <c r="D17" s="131">
        <f t="shared" ref="D17:E17" si="3">D18</f>
        <v>6253</v>
      </c>
      <c r="E17" s="131">
        <f t="shared" si="3"/>
        <v>0</v>
      </c>
      <c r="F17" s="131">
        <f>F18</f>
        <v>0</v>
      </c>
      <c r="G17" s="131">
        <f t="shared" si="2"/>
        <v>0</v>
      </c>
      <c r="H17" s="131">
        <f t="shared" si="2"/>
        <v>0</v>
      </c>
      <c r="I17" s="117"/>
      <c r="J17" s="117"/>
      <c r="K17" s="117"/>
      <c r="L17" s="117"/>
      <c r="M17" s="117"/>
      <c r="N17" s="117"/>
      <c r="O17" s="117"/>
    </row>
    <row r="18" spans="1:15" s="61" customFormat="1" ht="31.2" x14ac:dyDescent="0.3">
      <c r="A18" s="132"/>
      <c r="B18" s="132"/>
      <c r="C18" s="136" t="s">
        <v>261</v>
      </c>
      <c r="D18" s="133">
        <v>6253</v>
      </c>
      <c r="E18" s="133">
        <v>0</v>
      </c>
      <c r="F18" s="127">
        <v>0</v>
      </c>
      <c r="G18" s="127">
        <v>0</v>
      </c>
      <c r="H18" s="127">
        <v>0</v>
      </c>
      <c r="I18" s="117"/>
      <c r="J18" s="117"/>
      <c r="K18" s="117"/>
      <c r="L18" s="117"/>
      <c r="M18" s="117"/>
      <c r="N18" s="117"/>
      <c r="O18" s="117"/>
    </row>
    <row r="19" spans="1:15" s="61" customFormat="1" ht="62.4" x14ac:dyDescent="0.3">
      <c r="A19" s="128"/>
      <c r="B19" s="129">
        <v>66</v>
      </c>
      <c r="C19" s="130" t="s">
        <v>249</v>
      </c>
      <c r="D19" s="131">
        <f t="shared" ref="D19:E19" si="4">D20</f>
        <v>0</v>
      </c>
      <c r="E19" s="131">
        <f t="shared" si="4"/>
        <v>25000</v>
      </c>
      <c r="F19" s="131">
        <f>F20</f>
        <v>19000</v>
      </c>
      <c r="G19" s="131">
        <f t="shared" ref="G19:H19" si="5">G20</f>
        <v>19000</v>
      </c>
      <c r="H19" s="131">
        <f t="shared" si="5"/>
        <v>19000</v>
      </c>
      <c r="I19" s="117"/>
      <c r="J19" s="117"/>
      <c r="K19" s="117"/>
      <c r="L19" s="117"/>
      <c r="M19" s="117"/>
      <c r="N19" s="117"/>
      <c r="O19" s="117"/>
    </row>
    <row r="20" spans="1:15" s="61" customFormat="1" ht="21" x14ac:dyDescent="0.3">
      <c r="A20" s="132"/>
      <c r="B20" s="132"/>
      <c r="C20" s="134" t="s">
        <v>263</v>
      </c>
      <c r="D20" s="133">
        <v>0</v>
      </c>
      <c r="E20" s="133">
        <v>25000</v>
      </c>
      <c r="F20" s="127">
        <v>19000</v>
      </c>
      <c r="G20" s="127">
        <v>19000</v>
      </c>
      <c r="H20" s="127">
        <v>19000</v>
      </c>
      <c r="I20" s="117"/>
      <c r="J20" s="117"/>
      <c r="K20" s="117"/>
      <c r="L20" s="117"/>
      <c r="M20" s="117"/>
      <c r="N20" s="117"/>
      <c r="O20" s="117"/>
    </row>
    <row r="21" spans="1:15" s="61" customFormat="1" ht="62.4" x14ac:dyDescent="0.3">
      <c r="A21" s="118"/>
      <c r="B21" s="119">
        <v>67</v>
      </c>
      <c r="C21" s="135" t="s">
        <v>250</v>
      </c>
      <c r="D21" s="121">
        <f t="shared" ref="D21:E21" si="6">D22</f>
        <v>114999.16650076315</v>
      </c>
      <c r="E21" s="121">
        <f t="shared" si="6"/>
        <v>115927.79999999999</v>
      </c>
      <c r="F21" s="121">
        <f>F22</f>
        <v>153100</v>
      </c>
      <c r="G21" s="121">
        <f t="shared" ref="G21:H21" si="7">G22</f>
        <v>172850</v>
      </c>
      <c r="H21" s="121">
        <f t="shared" si="7"/>
        <v>182250</v>
      </c>
      <c r="I21" s="117"/>
      <c r="J21" s="117"/>
      <c r="K21" s="117"/>
      <c r="L21" s="117"/>
    </row>
    <row r="22" spans="1:15" s="61" customFormat="1" ht="21" x14ac:dyDescent="0.3">
      <c r="A22" s="122"/>
      <c r="B22" s="122"/>
      <c r="C22" s="136" t="s">
        <v>264</v>
      </c>
      <c r="D22" s="126">
        <f>866461.22/7.5345</f>
        <v>114999.16650076315</v>
      </c>
      <c r="E22" s="126">
        <v>115927.79999999999</v>
      </c>
      <c r="F22" s="127">
        <f>F36+F39+F46</f>
        <v>153100</v>
      </c>
      <c r="G22" s="127">
        <f t="shared" ref="G22:H22" si="8">G36+G39+G46</f>
        <v>172850</v>
      </c>
      <c r="H22" s="127">
        <f t="shared" si="8"/>
        <v>182250</v>
      </c>
      <c r="I22" s="117"/>
      <c r="J22" s="117"/>
      <c r="K22" s="117"/>
      <c r="L22" s="117"/>
    </row>
    <row r="23" spans="1:15" s="61" customFormat="1" ht="21" customHeight="1" x14ac:dyDescent="0.3">
      <c r="A23" s="187" t="s">
        <v>251</v>
      </c>
      <c r="B23" s="188"/>
      <c r="C23" s="189"/>
      <c r="D23" s="121">
        <f>D11+D15+D19+D21+D17</f>
        <v>685936.76096622203</v>
      </c>
      <c r="E23" s="121">
        <f t="shared" ref="E23" si="9">E11+E15+E19+E21</f>
        <v>732649.8</v>
      </c>
      <c r="F23" s="121">
        <f>F11+F15+F19+F21</f>
        <v>818513</v>
      </c>
      <c r="G23" s="121">
        <f t="shared" ref="G23:H23" si="10">G11+G15+G19+G21</f>
        <v>858163</v>
      </c>
      <c r="H23" s="121">
        <f t="shared" si="10"/>
        <v>900698</v>
      </c>
      <c r="I23" s="117"/>
      <c r="J23" s="117"/>
      <c r="K23" s="117"/>
      <c r="L23" s="117"/>
      <c r="M23" s="117"/>
      <c r="N23" s="117"/>
    </row>
    <row r="26" spans="1:15" ht="15.6" x14ac:dyDescent="0.3">
      <c r="A26" s="166" t="s">
        <v>45</v>
      </c>
      <c r="B26" s="190"/>
      <c r="C26" s="190"/>
      <c r="D26" s="190"/>
      <c r="E26" s="190"/>
      <c r="F26" s="190"/>
      <c r="G26" s="190"/>
      <c r="H26" s="190"/>
    </row>
    <row r="27" spans="1:15" ht="17.399999999999999" x14ac:dyDescent="0.3">
      <c r="A27" s="4"/>
      <c r="B27" s="4"/>
      <c r="C27" s="4"/>
      <c r="D27" s="4"/>
      <c r="E27" s="4"/>
      <c r="F27" s="4"/>
      <c r="G27" s="5"/>
      <c r="H27" s="5"/>
    </row>
    <row r="28" spans="1:15" ht="26.4" x14ac:dyDescent="0.3">
      <c r="A28" s="16" t="s">
        <v>5</v>
      </c>
      <c r="B28" s="15" t="s">
        <v>6</v>
      </c>
      <c r="C28" s="15" t="s">
        <v>7</v>
      </c>
      <c r="D28" s="15" t="s">
        <v>30</v>
      </c>
      <c r="E28" s="16" t="s">
        <v>31</v>
      </c>
      <c r="F28" s="16" t="s">
        <v>28</v>
      </c>
      <c r="G28" s="16" t="s">
        <v>24</v>
      </c>
      <c r="H28" s="16" t="s">
        <v>29</v>
      </c>
    </row>
    <row r="29" spans="1:15" s="61" customFormat="1" ht="21" x14ac:dyDescent="0.3">
      <c r="A29" s="113">
        <v>3</v>
      </c>
      <c r="B29" s="114"/>
      <c r="C29" s="115" t="s">
        <v>252</v>
      </c>
      <c r="D29" s="116">
        <f>D30+D32+D37</f>
        <v>675204.69513570913</v>
      </c>
      <c r="E29" s="116">
        <f t="shared" ref="E29" si="11">E30+E32+E37</f>
        <v>681288.89</v>
      </c>
      <c r="F29" s="116">
        <f>F30+F32+F37</f>
        <v>773513</v>
      </c>
      <c r="G29" s="116">
        <f t="shared" ref="G29:H29" si="12">G30+G32+G37</f>
        <v>813163</v>
      </c>
      <c r="H29" s="116">
        <f t="shared" si="12"/>
        <v>855698</v>
      </c>
      <c r="I29" s="117"/>
      <c r="J29" s="117"/>
    </row>
    <row r="30" spans="1:15" s="61" customFormat="1" ht="21" x14ac:dyDescent="0.3">
      <c r="A30" s="122"/>
      <c r="B30" s="137">
        <v>31</v>
      </c>
      <c r="C30" s="138" t="s">
        <v>253</v>
      </c>
      <c r="D30" s="139">
        <f t="shared" ref="D30:E30" si="13">D31</f>
        <v>521453.53772645828</v>
      </c>
      <c r="E30" s="139">
        <f t="shared" si="13"/>
        <v>533455</v>
      </c>
      <c r="F30" s="139">
        <f>F31</f>
        <v>574000</v>
      </c>
      <c r="G30" s="139">
        <f>'POSEBNI DIO'!H10</f>
        <v>602700</v>
      </c>
      <c r="H30" s="139">
        <f t="shared" ref="H30" si="14">H31</f>
        <v>632835</v>
      </c>
      <c r="I30" s="117"/>
      <c r="J30" s="117"/>
    </row>
    <row r="31" spans="1:15" s="61" customFormat="1" ht="21" x14ac:dyDescent="0.3">
      <c r="A31" s="114"/>
      <c r="B31" s="114"/>
      <c r="C31" s="140" t="s">
        <v>264</v>
      </c>
      <c r="D31" s="141">
        <f>3928891.68/7.5345</f>
        <v>521453.53772645828</v>
      </c>
      <c r="E31" s="141">
        <v>533455</v>
      </c>
      <c r="F31" s="141">
        <v>574000</v>
      </c>
      <c r="G31" s="141">
        <f>'POSEBNI DIO'!H10</f>
        <v>602700</v>
      </c>
      <c r="H31" s="141">
        <f>'POSEBNI DIO'!I10</f>
        <v>632835</v>
      </c>
      <c r="I31" s="117"/>
      <c r="J31" s="117"/>
    </row>
    <row r="32" spans="1:15" s="61" customFormat="1" ht="21" x14ac:dyDescent="0.3">
      <c r="A32" s="122"/>
      <c r="B32" s="137">
        <v>32</v>
      </c>
      <c r="C32" s="138" t="s">
        <v>254</v>
      </c>
      <c r="D32" s="139">
        <f t="shared" ref="D32:E32" si="15">SUM(D33:D36)</f>
        <v>152309.15740925079</v>
      </c>
      <c r="E32" s="139">
        <f t="shared" si="15"/>
        <v>146308</v>
      </c>
      <c r="F32" s="139">
        <f>SUM(F33:F36)</f>
        <v>198713</v>
      </c>
      <c r="G32" s="139">
        <f t="shared" ref="G32:H32" si="16">SUM(G33:G36)</f>
        <v>209613</v>
      </c>
      <c r="H32" s="139">
        <f t="shared" si="16"/>
        <v>221963</v>
      </c>
      <c r="I32" s="117"/>
      <c r="J32" s="117"/>
    </row>
    <row r="33" spans="1:10" s="61" customFormat="1" ht="31.2" x14ac:dyDescent="0.3">
      <c r="A33" s="114"/>
      <c r="B33" s="114"/>
      <c r="C33" s="147" t="s">
        <v>261</v>
      </c>
      <c r="D33" s="142">
        <f>73477.63/7.5345</f>
        <v>9752.1574092507799</v>
      </c>
      <c r="E33" s="143">
        <v>20000</v>
      </c>
      <c r="F33" s="143">
        <f>'POSEBNI DIO'!G82</f>
        <v>20000</v>
      </c>
      <c r="G33" s="143">
        <f>'POSEBNI DIO'!H82</f>
        <v>22000</v>
      </c>
      <c r="H33" s="143">
        <f>'POSEBNI DIO'!I82</f>
        <v>25000</v>
      </c>
      <c r="I33" s="117"/>
      <c r="J33" s="117"/>
    </row>
    <row r="34" spans="1:10" s="61" customFormat="1" ht="21" x14ac:dyDescent="0.3">
      <c r="A34" s="114"/>
      <c r="B34" s="114"/>
      <c r="C34" s="147" t="s">
        <v>265</v>
      </c>
      <c r="D34" s="142">
        <v>25493</v>
      </c>
      <c r="E34" s="142">
        <v>22298</v>
      </c>
      <c r="F34" s="142">
        <v>35800</v>
      </c>
      <c r="G34" s="142">
        <v>25000</v>
      </c>
      <c r="H34" s="142">
        <v>25000</v>
      </c>
      <c r="I34" s="117"/>
      <c r="J34" s="117"/>
    </row>
    <row r="35" spans="1:10" s="61" customFormat="1" ht="21" x14ac:dyDescent="0.3">
      <c r="A35" s="114"/>
      <c r="B35" s="114"/>
      <c r="C35" s="147" t="s">
        <v>262</v>
      </c>
      <c r="D35" s="144">
        <v>653</v>
      </c>
      <c r="E35" s="143">
        <v>613</v>
      </c>
      <c r="F35" s="143">
        <v>613</v>
      </c>
      <c r="G35" s="143">
        <v>613</v>
      </c>
      <c r="H35" s="143">
        <v>613</v>
      </c>
      <c r="I35" s="117"/>
      <c r="J35" s="117"/>
    </row>
    <row r="36" spans="1:10" s="61" customFormat="1" ht="21" x14ac:dyDescent="0.3">
      <c r="A36" s="114"/>
      <c r="B36" s="114"/>
      <c r="C36" s="140" t="s">
        <v>264</v>
      </c>
      <c r="D36" s="142">
        <v>116411</v>
      </c>
      <c r="E36" s="143">
        <v>103397</v>
      </c>
      <c r="F36" s="143">
        <v>142300</v>
      </c>
      <c r="G36" s="143">
        <v>162000</v>
      </c>
      <c r="H36" s="143">
        <v>171350</v>
      </c>
      <c r="I36" s="117"/>
      <c r="J36" s="117"/>
    </row>
    <row r="37" spans="1:10" s="61" customFormat="1" ht="21" x14ac:dyDescent="0.3">
      <c r="A37" s="122"/>
      <c r="B37" s="137">
        <v>34</v>
      </c>
      <c r="C37" s="138" t="s">
        <v>69</v>
      </c>
      <c r="D37" s="139">
        <f t="shared" ref="D37:E37" si="17">SUM(D38:D39)</f>
        <v>1442</v>
      </c>
      <c r="E37" s="139">
        <f t="shared" si="17"/>
        <v>1525.8899999999999</v>
      </c>
      <c r="F37" s="139">
        <f>SUM(F38:F39)</f>
        <v>800</v>
      </c>
      <c r="G37" s="139">
        <f>SUM(G38:G39)</f>
        <v>850</v>
      </c>
      <c r="H37" s="139">
        <f>SUM(H38:H39)</f>
        <v>900</v>
      </c>
      <c r="I37" s="117"/>
      <c r="J37" s="117"/>
    </row>
    <row r="38" spans="1:10" s="61" customFormat="1" ht="21" x14ac:dyDescent="0.3">
      <c r="A38" s="114"/>
      <c r="B38" s="114"/>
      <c r="C38" s="140" t="s">
        <v>265</v>
      </c>
      <c r="D38" s="142">
        <v>640</v>
      </c>
      <c r="E38" s="143">
        <v>0</v>
      </c>
      <c r="F38" s="143">
        <v>0</v>
      </c>
      <c r="G38" s="143">
        <v>0</v>
      </c>
      <c r="H38" s="143">
        <v>0</v>
      </c>
      <c r="I38" s="117"/>
      <c r="J38" s="117"/>
    </row>
    <row r="39" spans="1:10" s="61" customFormat="1" ht="21" x14ac:dyDescent="0.3">
      <c r="A39" s="114"/>
      <c r="B39" s="114"/>
      <c r="C39" s="140" t="s">
        <v>264</v>
      </c>
      <c r="D39" s="142">
        <v>802</v>
      </c>
      <c r="E39" s="143">
        <v>1525.8899999999999</v>
      </c>
      <c r="F39" s="143">
        <f>'POSEBNI DIO'!G53</f>
        <v>800</v>
      </c>
      <c r="G39" s="143">
        <f>'POSEBNI DIO'!H53</f>
        <v>850</v>
      </c>
      <c r="H39" s="143">
        <f>'POSEBNI DIO'!I53</f>
        <v>900</v>
      </c>
      <c r="I39" s="117"/>
      <c r="J39" s="117"/>
    </row>
    <row r="40" spans="1:10" s="61" customFormat="1" ht="46.8" x14ac:dyDescent="0.3">
      <c r="A40" s="122"/>
      <c r="B40" s="137">
        <v>37</v>
      </c>
      <c r="C40" s="138" t="s">
        <v>256</v>
      </c>
      <c r="D40" s="139">
        <f t="shared" ref="D40:H40" si="18">D41</f>
        <v>48</v>
      </c>
      <c r="E40" s="139">
        <f t="shared" si="18"/>
        <v>0</v>
      </c>
      <c r="F40" s="139">
        <f t="shared" si="18"/>
        <v>0</v>
      </c>
      <c r="G40" s="139">
        <f t="shared" si="18"/>
        <v>0</v>
      </c>
      <c r="H40" s="139">
        <f t="shared" si="18"/>
        <v>0</v>
      </c>
      <c r="I40" s="117"/>
      <c r="J40" s="117"/>
    </row>
    <row r="41" spans="1:10" s="61" customFormat="1" ht="21" x14ac:dyDescent="0.3">
      <c r="A41" s="114"/>
      <c r="B41" s="114"/>
      <c r="C41" s="140" t="s">
        <v>264</v>
      </c>
      <c r="D41" s="142">
        <v>48</v>
      </c>
      <c r="E41" s="143">
        <v>0</v>
      </c>
      <c r="F41" s="143">
        <v>0</v>
      </c>
      <c r="G41" s="143">
        <v>0</v>
      </c>
      <c r="H41" s="143">
        <v>0</v>
      </c>
      <c r="I41" s="117"/>
      <c r="J41" s="117"/>
    </row>
    <row r="42" spans="1:10" s="61" customFormat="1" ht="31.2" x14ac:dyDescent="0.3">
      <c r="A42" s="113">
        <v>4</v>
      </c>
      <c r="B42" s="114"/>
      <c r="C42" s="115" t="s">
        <v>255</v>
      </c>
      <c r="D42" s="145">
        <f t="shared" ref="D42:E42" si="19">D43</f>
        <v>14396</v>
      </c>
      <c r="E42" s="145">
        <f t="shared" si="19"/>
        <v>51361</v>
      </c>
      <c r="F42" s="145">
        <f>F43</f>
        <v>45000</v>
      </c>
      <c r="G42" s="145">
        <f>G43</f>
        <v>45000</v>
      </c>
      <c r="H42" s="145">
        <f>H43</f>
        <v>45000</v>
      </c>
      <c r="I42" s="117"/>
      <c r="J42" s="117"/>
    </row>
    <row r="43" spans="1:10" s="61" customFormat="1" ht="31.2" x14ac:dyDescent="0.3">
      <c r="A43" s="122"/>
      <c r="B43" s="137">
        <v>42</v>
      </c>
      <c r="C43" s="138" t="s">
        <v>257</v>
      </c>
      <c r="D43" s="146">
        <f t="shared" ref="D43:E43" si="20">SUM(D44:D46)</f>
        <v>14396</v>
      </c>
      <c r="E43" s="146">
        <f t="shared" si="20"/>
        <v>51361</v>
      </c>
      <c r="F43" s="146">
        <f>SUM(F44:F46)</f>
        <v>45000</v>
      </c>
      <c r="G43" s="146">
        <f>SUM(G44:G46)</f>
        <v>45000</v>
      </c>
      <c r="H43" s="146">
        <f>SUM(H44:H46)</f>
        <v>45000</v>
      </c>
      <c r="I43" s="117"/>
      <c r="J43" s="117"/>
    </row>
    <row r="44" spans="1:10" s="61" customFormat="1" ht="21" x14ac:dyDescent="0.3">
      <c r="A44" s="114"/>
      <c r="B44" s="114"/>
      <c r="C44" s="147" t="s">
        <v>260</v>
      </c>
      <c r="D44" s="142">
        <v>3108</v>
      </c>
      <c r="E44" s="143">
        <v>25000</v>
      </c>
      <c r="F44" s="143">
        <v>25000</v>
      </c>
      <c r="G44" s="143">
        <f>'POSEBNI DIO'!H103</f>
        <v>25000</v>
      </c>
      <c r="H44" s="143">
        <f>'POSEBNI DIO'!I103</f>
        <v>25000</v>
      </c>
      <c r="I44" s="117"/>
      <c r="J44" s="117"/>
    </row>
    <row r="45" spans="1:10" s="61" customFormat="1" ht="21" x14ac:dyDescent="0.3">
      <c r="A45" s="114"/>
      <c r="B45" s="114"/>
      <c r="C45" s="147" t="s">
        <v>266</v>
      </c>
      <c r="D45" s="142">
        <v>8772</v>
      </c>
      <c r="E45" s="143">
        <v>7963</v>
      </c>
      <c r="F45" s="143">
        <v>10000</v>
      </c>
      <c r="G45" s="143">
        <f>'POSEBNI DIO'!H111</f>
        <v>10000</v>
      </c>
      <c r="H45" s="143">
        <f>'POSEBNI DIO'!I111</f>
        <v>10000</v>
      </c>
      <c r="I45" s="117"/>
      <c r="J45" s="117"/>
    </row>
    <row r="46" spans="1:10" s="61" customFormat="1" ht="21" x14ac:dyDescent="0.3">
      <c r="A46" s="114"/>
      <c r="B46" s="114"/>
      <c r="C46" s="140" t="s">
        <v>264</v>
      </c>
      <c r="D46" s="142">
        <v>2516</v>
      </c>
      <c r="E46" s="143">
        <v>18398</v>
      </c>
      <c r="F46" s="143">
        <v>10000</v>
      </c>
      <c r="G46" s="143">
        <f>'POSEBNI DIO'!H118</f>
        <v>10000</v>
      </c>
      <c r="H46" s="143">
        <f>'POSEBNI DIO'!I118</f>
        <v>10000</v>
      </c>
      <c r="I46" s="117"/>
      <c r="J46" s="117"/>
    </row>
    <row r="47" spans="1:10" s="61" customFormat="1" ht="21" customHeight="1" x14ac:dyDescent="0.3">
      <c r="A47" s="184" t="s">
        <v>258</v>
      </c>
      <c r="B47" s="185"/>
      <c r="C47" s="186"/>
      <c r="D47" s="121">
        <f t="shared" ref="D47:E47" si="21">D42+D29</f>
        <v>689600.69513570913</v>
      </c>
      <c r="E47" s="121">
        <f t="shared" si="21"/>
        <v>732649.89</v>
      </c>
      <c r="F47" s="121">
        <f>F42+F29</f>
        <v>818513</v>
      </c>
      <c r="G47" s="121">
        <f>G42+G29</f>
        <v>858163</v>
      </c>
      <c r="H47" s="121">
        <f>H42+H29</f>
        <v>900698</v>
      </c>
      <c r="I47" s="117"/>
      <c r="J47" s="117"/>
    </row>
  </sheetData>
  <mergeCells count="7">
    <mergeCell ref="A47:C47"/>
    <mergeCell ref="A23:C23"/>
    <mergeCell ref="A26:H26"/>
    <mergeCell ref="A1:H1"/>
    <mergeCell ref="A3:H3"/>
    <mergeCell ref="A5:H5"/>
    <mergeCell ref="A7:H7"/>
  </mergeCells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B26"/>
  <sheetViews>
    <sheetView view="pageBreakPreview" zoomScale="60" zoomScaleNormal="100" workbookViewId="0">
      <selection activeCell="A17" sqref="A17"/>
    </sheetView>
  </sheetViews>
  <sheetFormatPr defaultRowHeight="14.4" x14ac:dyDescent="0.3"/>
  <cols>
    <col min="1" max="6" width="25.33203125" customWidth="1"/>
  </cols>
  <sheetData>
    <row r="1" spans="1:13" ht="42" customHeight="1" x14ac:dyDescent="0.3">
      <c r="A1" s="166" t="s">
        <v>27</v>
      </c>
      <c r="B1" s="166"/>
      <c r="C1" s="166"/>
      <c r="D1" s="166"/>
      <c r="E1" s="166"/>
      <c r="F1" s="166"/>
    </row>
    <row r="2" spans="1:13" ht="18" customHeight="1" x14ac:dyDescent="0.3">
      <c r="A2" s="4"/>
      <c r="B2" s="4"/>
      <c r="C2" s="4"/>
      <c r="D2" s="4"/>
      <c r="E2" s="4"/>
      <c r="F2" s="4"/>
    </row>
    <row r="3" spans="1:13" ht="15.75" customHeight="1" x14ac:dyDescent="0.3">
      <c r="A3" s="166" t="s">
        <v>16</v>
      </c>
      <c r="B3" s="166"/>
      <c r="C3" s="166"/>
      <c r="D3" s="166"/>
      <c r="E3" s="166"/>
      <c r="F3" s="166"/>
    </row>
    <row r="4" spans="1:13" ht="17.399999999999999" x14ac:dyDescent="0.3">
      <c r="B4" s="4"/>
      <c r="C4" s="4"/>
      <c r="D4" s="4"/>
      <c r="E4" s="5"/>
      <c r="F4" s="5"/>
    </row>
    <row r="5" spans="1:13" ht="18" customHeight="1" x14ac:dyDescent="0.3">
      <c r="A5" s="166" t="s">
        <v>4</v>
      </c>
      <c r="B5" s="166"/>
      <c r="C5" s="166"/>
      <c r="D5" s="166"/>
      <c r="E5" s="166"/>
      <c r="F5" s="166"/>
    </row>
    <row r="6" spans="1:13" ht="17.399999999999999" x14ac:dyDescent="0.3">
      <c r="A6" s="4"/>
      <c r="B6" s="4"/>
      <c r="C6" s="4"/>
      <c r="D6" s="4"/>
      <c r="E6" s="5"/>
      <c r="F6" s="5"/>
    </row>
    <row r="7" spans="1:13" ht="15.75" customHeight="1" x14ac:dyDescent="0.3">
      <c r="A7" s="166" t="s">
        <v>46</v>
      </c>
      <c r="B7" s="166"/>
      <c r="C7" s="166"/>
      <c r="D7" s="166"/>
      <c r="E7" s="166"/>
      <c r="F7" s="166"/>
    </row>
    <row r="8" spans="1:13" ht="17.399999999999999" x14ac:dyDescent="0.3">
      <c r="A8" s="4"/>
      <c r="B8" s="4"/>
      <c r="C8" s="4"/>
      <c r="D8" s="4"/>
      <c r="E8" s="5"/>
      <c r="F8" s="5"/>
    </row>
    <row r="9" spans="1:13" ht="26.4" x14ac:dyDescent="0.3">
      <c r="A9" s="16" t="s">
        <v>48</v>
      </c>
      <c r="B9" s="15" t="s">
        <v>30</v>
      </c>
      <c r="C9" s="16" t="s">
        <v>31</v>
      </c>
      <c r="D9" s="16" t="s">
        <v>28</v>
      </c>
      <c r="E9" s="16" t="s">
        <v>24</v>
      </c>
      <c r="F9" s="16" t="s">
        <v>29</v>
      </c>
    </row>
    <row r="10" spans="1:13" s="61" customFormat="1" ht="22.2" customHeight="1" x14ac:dyDescent="0.3">
      <c r="A10" s="34" t="s">
        <v>0</v>
      </c>
      <c r="B10" s="116">
        <f>SUM(B11:B15)</f>
        <v>685936.76096622203</v>
      </c>
      <c r="C10" s="116">
        <f t="shared" ref="C10:F10" si="0">SUM(C11:C15)</f>
        <v>732649.8</v>
      </c>
      <c r="D10" s="116">
        <f t="shared" si="0"/>
        <v>818513</v>
      </c>
      <c r="E10" s="116">
        <f t="shared" si="0"/>
        <v>858163</v>
      </c>
      <c r="F10" s="116">
        <f t="shared" si="0"/>
        <v>900698</v>
      </c>
      <c r="G10" s="117"/>
      <c r="H10" s="117"/>
      <c r="I10" s="117"/>
      <c r="J10" s="117"/>
      <c r="K10" s="117"/>
      <c r="L10" s="117"/>
      <c r="M10" s="117"/>
    </row>
    <row r="11" spans="1:13" s="157" customFormat="1" ht="21" x14ac:dyDescent="0.3">
      <c r="A11" s="153" t="s">
        <v>264</v>
      </c>
      <c r="B11" s="154">
        <f>866461.22/7.5345</f>
        <v>114999.16650076315</v>
      </c>
      <c r="C11" s="154">
        <v>115927.79999999999</v>
      </c>
      <c r="D11" s="155">
        <v>153100</v>
      </c>
      <c r="E11" s="155">
        <v>172850</v>
      </c>
      <c r="F11" s="155">
        <v>182250</v>
      </c>
      <c r="G11" s="156"/>
      <c r="H11" s="156"/>
      <c r="I11" s="156"/>
      <c r="J11" s="156"/>
    </row>
    <row r="12" spans="1:13" s="157" customFormat="1" ht="21" x14ac:dyDescent="0.3">
      <c r="A12" s="153" t="s">
        <v>262</v>
      </c>
      <c r="B12" s="158">
        <v>1226</v>
      </c>
      <c r="C12" s="158">
        <v>613</v>
      </c>
      <c r="D12" s="155">
        <v>613</v>
      </c>
      <c r="E12" s="155">
        <v>613</v>
      </c>
      <c r="F12" s="155">
        <v>613</v>
      </c>
      <c r="G12" s="156"/>
      <c r="H12" s="156"/>
      <c r="I12" s="156"/>
      <c r="J12" s="156"/>
      <c r="K12" s="156"/>
      <c r="L12" s="156"/>
      <c r="M12" s="156"/>
    </row>
    <row r="13" spans="1:13" s="157" customFormat="1" ht="31.2" x14ac:dyDescent="0.3">
      <c r="A13" s="153" t="s">
        <v>261</v>
      </c>
      <c r="B13" s="154">
        <v>6253</v>
      </c>
      <c r="C13" s="154">
        <v>20000</v>
      </c>
      <c r="D13" s="155">
        <v>20000</v>
      </c>
      <c r="E13" s="155">
        <v>20000</v>
      </c>
      <c r="F13" s="155">
        <v>20000</v>
      </c>
      <c r="G13" s="156"/>
      <c r="H13" s="156"/>
      <c r="I13" s="156"/>
      <c r="J13" s="156"/>
      <c r="K13" s="156"/>
      <c r="L13" s="156"/>
      <c r="M13" s="156"/>
    </row>
    <row r="14" spans="1:13" s="157" customFormat="1" ht="21" x14ac:dyDescent="0.3">
      <c r="A14" s="153" t="s">
        <v>259</v>
      </c>
      <c r="B14" s="159">
        <f>4221478.78/7.5345</f>
        <v>560286.51934434928</v>
      </c>
      <c r="C14" s="154">
        <v>565109</v>
      </c>
      <c r="D14" s="155">
        <v>619800</v>
      </c>
      <c r="E14" s="155">
        <v>639700</v>
      </c>
      <c r="F14" s="155">
        <v>672835</v>
      </c>
      <c r="G14" s="156"/>
      <c r="H14" s="156"/>
      <c r="I14" s="156"/>
      <c r="J14" s="156"/>
      <c r="K14" s="156"/>
      <c r="L14" s="156"/>
      <c r="M14" s="156"/>
    </row>
    <row r="15" spans="1:13" s="157" customFormat="1" ht="21" x14ac:dyDescent="0.3">
      <c r="A15" s="160" t="s">
        <v>260</v>
      </c>
      <c r="B15" s="159">
        <f>23900/7.5345</f>
        <v>3172.0751211095626</v>
      </c>
      <c r="C15" s="154">
        <v>31000</v>
      </c>
      <c r="D15" s="155">
        <v>25000</v>
      </c>
      <c r="E15" s="155">
        <v>25000</v>
      </c>
      <c r="F15" s="155">
        <v>25000</v>
      </c>
      <c r="G15" s="156"/>
      <c r="H15" s="156"/>
      <c r="I15" s="156"/>
      <c r="J15" s="156"/>
      <c r="K15" s="156"/>
      <c r="L15" s="156"/>
      <c r="M15" s="156"/>
    </row>
    <row r="18" spans="1:13 16382:16382" ht="15.75" customHeight="1" x14ac:dyDescent="0.3">
      <c r="A18" s="166" t="s">
        <v>47</v>
      </c>
      <c r="B18" s="166"/>
      <c r="C18" s="166"/>
      <c r="D18" s="166"/>
      <c r="E18" s="166"/>
      <c r="F18" s="166"/>
    </row>
    <row r="19" spans="1:13 16382:16382" ht="17.399999999999999" x14ac:dyDescent="0.3">
      <c r="A19" s="4"/>
      <c r="B19" s="4"/>
      <c r="C19" s="4"/>
      <c r="D19" s="4"/>
      <c r="E19" s="5"/>
      <c r="F19" s="5"/>
    </row>
    <row r="20" spans="1:13 16382:16382" ht="26.4" x14ac:dyDescent="0.3">
      <c r="A20" s="16" t="s">
        <v>48</v>
      </c>
      <c r="B20" s="15" t="s">
        <v>30</v>
      </c>
      <c r="C20" s="16" t="s">
        <v>31</v>
      </c>
      <c r="D20" s="16" t="s">
        <v>28</v>
      </c>
      <c r="E20" s="16" t="s">
        <v>24</v>
      </c>
      <c r="F20" s="16" t="s">
        <v>29</v>
      </c>
    </row>
    <row r="21" spans="1:13 16382:16382" x14ac:dyDescent="0.3">
      <c r="A21" s="34" t="s">
        <v>1</v>
      </c>
      <c r="B21" s="161">
        <f>SUM(B22:B26)</f>
        <v>689601.15740925074</v>
      </c>
      <c r="C21" s="161">
        <f t="shared" ref="C21:F21" si="1">SUM(C22:C26)</f>
        <v>732649.89</v>
      </c>
      <c r="D21" s="161">
        <f t="shared" si="1"/>
        <v>818513</v>
      </c>
      <c r="E21" s="161">
        <f t="shared" si="1"/>
        <v>858163</v>
      </c>
      <c r="F21" s="161">
        <f t="shared" si="1"/>
        <v>900698</v>
      </c>
    </row>
    <row r="22" spans="1:13 16382:16382" s="157" customFormat="1" ht="21" x14ac:dyDescent="0.3">
      <c r="A22" s="153" t="s">
        <v>264</v>
      </c>
      <c r="B22" s="154">
        <v>641183</v>
      </c>
      <c r="C22" s="154">
        <v>656775.89</v>
      </c>
      <c r="D22" s="155">
        <v>727100</v>
      </c>
      <c r="E22" s="155">
        <f>' Račun prihoda i rashoda'!G31+' Račun prihoda i rashoda'!G36+' Račun prihoda i rashoda'!G39+' Račun prihoda i rashoda'!G41+' Račun prihoda i rashoda'!G46</f>
        <v>775550</v>
      </c>
      <c r="F22" s="155">
        <f>' Račun prihoda i rashoda'!H31+' Račun prihoda i rashoda'!H36+' Račun prihoda i rashoda'!H39+' Račun prihoda i rashoda'!H41+' Račun prihoda i rashoda'!H46</f>
        <v>815085</v>
      </c>
      <c r="G22" s="156"/>
      <c r="H22" s="156"/>
      <c r="I22" s="156"/>
      <c r="J22" s="156"/>
      <c r="K22" s="156"/>
      <c r="L22" s="156"/>
      <c r="M22" s="156"/>
    </row>
    <row r="23" spans="1:13 16382:16382" s="157" customFormat="1" ht="21" x14ac:dyDescent="0.3">
      <c r="A23" s="153" t="s">
        <v>262</v>
      </c>
      <c r="B23" s="159">
        <v>653</v>
      </c>
      <c r="C23" s="154">
        <v>613</v>
      </c>
      <c r="D23" s="155">
        <v>613</v>
      </c>
      <c r="E23" s="155">
        <f>' Račun prihoda i rashoda'!G35</f>
        <v>613</v>
      </c>
      <c r="F23" s="155">
        <f>' Račun prihoda i rashoda'!H35</f>
        <v>613</v>
      </c>
      <c r="G23" s="156"/>
      <c r="H23" s="156"/>
      <c r="I23" s="156"/>
      <c r="J23" s="156"/>
      <c r="K23" s="156"/>
      <c r="L23" s="156"/>
      <c r="M23" s="156"/>
    </row>
    <row r="24" spans="1:13 16382:16382" s="157" customFormat="1" ht="31.2" x14ac:dyDescent="0.3">
      <c r="A24" s="153" t="s">
        <v>261</v>
      </c>
      <c r="B24" s="154">
        <v>9752.1574092507799</v>
      </c>
      <c r="C24" s="154">
        <v>20000</v>
      </c>
      <c r="D24" s="155">
        <v>20000</v>
      </c>
      <c r="E24" s="155">
        <f>' Račun prihoda i rashoda'!G33</f>
        <v>22000</v>
      </c>
      <c r="F24" s="155">
        <f>' Račun prihoda i rashoda'!H33</f>
        <v>25000</v>
      </c>
      <c r="G24" s="156"/>
      <c r="H24" s="156"/>
      <c r="I24" s="156"/>
      <c r="J24" s="156"/>
      <c r="K24" s="156"/>
      <c r="L24" s="156"/>
      <c r="M24" s="156"/>
      <c r="XFB24" s="157">
        <f>SUM(A24:XFA24)</f>
        <v>96752.15740925078</v>
      </c>
    </row>
    <row r="25" spans="1:13 16382:16382" s="157" customFormat="1" ht="21" x14ac:dyDescent="0.3">
      <c r="A25" s="153" t="s">
        <v>266</v>
      </c>
      <c r="B25" s="159">
        <v>34905</v>
      </c>
      <c r="C25" s="154">
        <v>30261</v>
      </c>
      <c r="D25" s="155">
        <v>45800</v>
      </c>
      <c r="E25" s="155">
        <v>35000</v>
      </c>
      <c r="F25" s="155">
        <v>35000</v>
      </c>
      <c r="G25" s="156"/>
      <c r="H25" s="156"/>
      <c r="I25" s="156"/>
      <c r="J25" s="156"/>
      <c r="K25" s="156"/>
      <c r="L25" s="156"/>
      <c r="M25" s="156"/>
    </row>
    <row r="26" spans="1:13 16382:16382" s="157" customFormat="1" ht="31.2" x14ac:dyDescent="0.3">
      <c r="A26" s="153" t="s">
        <v>260</v>
      </c>
      <c r="B26" s="154">
        <v>3108</v>
      </c>
      <c r="C26" s="154">
        <v>25000</v>
      </c>
      <c r="D26" s="155">
        <v>25000</v>
      </c>
      <c r="E26" s="155">
        <v>25000</v>
      </c>
      <c r="F26" s="155">
        <v>25000</v>
      </c>
      <c r="G26" s="156"/>
      <c r="H26" s="156"/>
      <c r="I26" s="156"/>
      <c r="J26" s="156"/>
      <c r="K26" s="156"/>
      <c r="L26" s="156"/>
      <c r="M26" s="156"/>
    </row>
  </sheetData>
  <sortState xmlns:xlrd2="http://schemas.microsoft.com/office/spreadsheetml/2017/richdata2" ref="A22:XFB26">
    <sortCondition ref="A22:A26"/>
  </sortState>
  <mergeCells count="5">
    <mergeCell ref="A1:F1"/>
    <mergeCell ref="A3:F3"/>
    <mergeCell ref="A5:F5"/>
    <mergeCell ref="A7:F7"/>
    <mergeCell ref="A18:F18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3"/>
  <sheetViews>
    <sheetView tabSelected="1" view="pageBreakPreview" zoomScale="65" zoomScaleNormal="100" zoomScaleSheetLayoutView="65" workbookViewId="0">
      <selection activeCell="C13" sqref="C13:F13"/>
    </sheetView>
  </sheetViews>
  <sheetFormatPr defaultRowHeight="14.4" x14ac:dyDescent="0.3"/>
  <cols>
    <col min="1" max="1" width="37.6640625" customWidth="1"/>
    <col min="2" max="6" width="25.33203125" customWidth="1"/>
  </cols>
  <sheetData>
    <row r="1" spans="1:6" ht="42" customHeight="1" x14ac:dyDescent="0.3">
      <c r="A1" s="166" t="s">
        <v>27</v>
      </c>
      <c r="B1" s="166"/>
      <c r="C1" s="166"/>
      <c r="D1" s="166"/>
      <c r="E1" s="166"/>
      <c r="F1" s="166"/>
    </row>
    <row r="2" spans="1:6" ht="18" customHeight="1" x14ac:dyDescent="0.3">
      <c r="A2" s="4"/>
      <c r="B2" s="4"/>
      <c r="C2" s="4"/>
      <c r="D2" s="4"/>
      <c r="E2" s="4"/>
      <c r="F2" s="4"/>
    </row>
    <row r="3" spans="1:6" ht="15.6" x14ac:dyDescent="0.3">
      <c r="A3" s="166" t="s">
        <v>16</v>
      </c>
      <c r="B3" s="166"/>
      <c r="C3" s="166"/>
      <c r="D3" s="166"/>
      <c r="E3" s="179"/>
      <c r="F3" s="179"/>
    </row>
    <row r="4" spans="1:6" ht="17.399999999999999" x14ac:dyDescent="0.3">
      <c r="A4" s="4"/>
      <c r="B4" s="4"/>
      <c r="C4" s="4"/>
      <c r="D4" s="4"/>
      <c r="E4" s="5"/>
      <c r="F4" s="5"/>
    </row>
    <row r="5" spans="1:6" ht="18" customHeight="1" x14ac:dyDescent="0.3">
      <c r="A5" s="166" t="s">
        <v>4</v>
      </c>
      <c r="B5" s="167"/>
      <c r="C5" s="167"/>
      <c r="D5" s="167"/>
      <c r="E5" s="167"/>
      <c r="F5" s="167"/>
    </row>
    <row r="6" spans="1:6" ht="17.399999999999999" x14ac:dyDescent="0.3">
      <c r="A6" s="4"/>
      <c r="B6" s="4"/>
      <c r="C6" s="4"/>
      <c r="D6" s="4"/>
      <c r="E6" s="5"/>
      <c r="F6" s="5"/>
    </row>
    <row r="7" spans="1:6" ht="15.6" x14ac:dyDescent="0.3">
      <c r="A7" s="166" t="s">
        <v>11</v>
      </c>
      <c r="B7" s="190"/>
      <c r="C7" s="190"/>
      <c r="D7" s="190"/>
      <c r="E7" s="190"/>
      <c r="F7" s="190"/>
    </row>
    <row r="8" spans="1:6" ht="17.399999999999999" x14ac:dyDescent="0.3">
      <c r="A8" s="4"/>
      <c r="B8" s="4"/>
      <c r="C8" s="4"/>
      <c r="D8" s="4"/>
      <c r="E8" s="5"/>
      <c r="F8" s="5"/>
    </row>
    <row r="9" spans="1:6" ht="26.4" x14ac:dyDescent="0.3">
      <c r="A9" s="16" t="s">
        <v>48</v>
      </c>
      <c r="B9" s="15" t="s">
        <v>30</v>
      </c>
      <c r="C9" s="16" t="s">
        <v>31</v>
      </c>
      <c r="D9" s="16" t="s">
        <v>28</v>
      </c>
      <c r="E9" s="16" t="s">
        <v>24</v>
      </c>
      <c r="F9" s="16" t="s">
        <v>29</v>
      </c>
    </row>
    <row r="10" spans="1:6" ht="15.75" customHeight="1" x14ac:dyDescent="0.3">
      <c r="A10" s="10" t="s">
        <v>12</v>
      </c>
      <c r="B10" s="9">
        <f t="shared" ref="B10:C10" si="0">B11</f>
        <v>689601</v>
      </c>
      <c r="C10" s="9">
        <f t="shared" si="0"/>
        <v>752650</v>
      </c>
      <c r="D10" s="9">
        <f>D11</f>
        <v>838513</v>
      </c>
      <c r="E10" s="9">
        <f t="shared" ref="E10:F10" si="1">E11</f>
        <v>880163</v>
      </c>
      <c r="F10" s="9">
        <f t="shared" si="1"/>
        <v>925698</v>
      </c>
    </row>
    <row r="11" spans="1:6" ht="15.75" customHeight="1" x14ac:dyDescent="0.3">
      <c r="A11" s="10" t="s">
        <v>245</v>
      </c>
      <c r="B11" s="9">
        <f>B12+B13</f>
        <v>689601</v>
      </c>
      <c r="C11" s="9">
        <f t="shared" ref="C11:F11" si="2">C12+C13</f>
        <v>752650</v>
      </c>
      <c r="D11" s="9">
        <f t="shared" si="2"/>
        <v>838513</v>
      </c>
      <c r="E11" s="9">
        <f t="shared" si="2"/>
        <v>880163</v>
      </c>
      <c r="F11" s="9">
        <f t="shared" si="2"/>
        <v>925698</v>
      </c>
    </row>
    <row r="12" spans="1:6" x14ac:dyDescent="0.3">
      <c r="A12" s="14" t="s">
        <v>244</v>
      </c>
      <c r="B12" s="9">
        <v>679849</v>
      </c>
      <c r="C12" s="9">
        <f>'POSEBNI DIO'!F6</f>
        <v>732650</v>
      </c>
      <c r="D12" s="9">
        <f>'POSEBNI DIO'!G6</f>
        <v>818513</v>
      </c>
      <c r="E12" s="9">
        <f>'POSEBNI DIO'!H6</f>
        <v>858163</v>
      </c>
      <c r="F12" s="9">
        <f>'POSEBNI DIO'!I6</f>
        <v>900698</v>
      </c>
    </row>
    <row r="13" spans="1:6" x14ac:dyDescent="0.3">
      <c r="A13" s="14" t="s">
        <v>268</v>
      </c>
      <c r="B13" s="9">
        <v>9752</v>
      </c>
      <c r="C13" s="9">
        <v>20000</v>
      </c>
      <c r="D13" s="9">
        <v>20000</v>
      </c>
      <c r="E13" s="9">
        <v>22000</v>
      </c>
      <c r="F13" s="9">
        <v>25000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view="pageBreakPreview" zoomScale="60" zoomScaleNormal="100" workbookViewId="0">
      <selection activeCell="D12" sqref="D12:H14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8" width="25.33203125" customWidth="1"/>
  </cols>
  <sheetData>
    <row r="1" spans="1:8" ht="42" customHeight="1" x14ac:dyDescent="0.3">
      <c r="A1" s="166" t="s">
        <v>27</v>
      </c>
      <c r="B1" s="166"/>
      <c r="C1" s="166"/>
      <c r="D1" s="166"/>
      <c r="E1" s="166"/>
      <c r="F1" s="166"/>
      <c r="G1" s="166"/>
      <c r="H1" s="166"/>
    </row>
    <row r="2" spans="1:8" ht="18" customHeight="1" x14ac:dyDescent="0.3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3">
      <c r="A3" s="166" t="s">
        <v>16</v>
      </c>
      <c r="B3" s="166"/>
      <c r="C3" s="166"/>
      <c r="D3" s="166"/>
      <c r="E3" s="166"/>
      <c r="F3" s="166"/>
      <c r="G3" s="166"/>
      <c r="H3" s="166"/>
    </row>
    <row r="4" spans="1:8" ht="17.399999999999999" x14ac:dyDescent="0.3">
      <c r="A4" s="4"/>
      <c r="B4" s="4"/>
      <c r="C4" s="4"/>
      <c r="D4" s="4"/>
      <c r="E4" s="4"/>
      <c r="F4" s="4"/>
      <c r="G4" s="5"/>
      <c r="H4" s="5"/>
    </row>
    <row r="5" spans="1:8" ht="18" customHeight="1" x14ac:dyDescent="0.3">
      <c r="A5" s="166" t="s">
        <v>53</v>
      </c>
      <c r="B5" s="166"/>
      <c r="C5" s="166"/>
      <c r="D5" s="166"/>
      <c r="E5" s="166"/>
      <c r="F5" s="166"/>
      <c r="G5" s="166"/>
      <c r="H5" s="166"/>
    </row>
    <row r="6" spans="1:8" ht="17.399999999999999" x14ac:dyDescent="0.3">
      <c r="A6" s="4"/>
      <c r="B6" s="4"/>
      <c r="C6" s="4"/>
      <c r="D6" s="4"/>
      <c r="E6" s="4"/>
      <c r="F6" s="4"/>
      <c r="G6" s="5"/>
      <c r="H6" s="5"/>
    </row>
    <row r="7" spans="1:8" ht="26.4" x14ac:dyDescent="0.3">
      <c r="A7" s="16" t="s">
        <v>5</v>
      </c>
      <c r="B7" s="15" t="s">
        <v>6</v>
      </c>
      <c r="C7" s="15" t="s">
        <v>26</v>
      </c>
      <c r="D7" s="15" t="s">
        <v>30</v>
      </c>
      <c r="E7" s="16" t="s">
        <v>31</v>
      </c>
      <c r="F7" s="16" t="s">
        <v>28</v>
      </c>
      <c r="G7" s="16" t="s">
        <v>24</v>
      </c>
      <c r="H7" s="16" t="s">
        <v>29</v>
      </c>
    </row>
    <row r="8" spans="1:8" x14ac:dyDescent="0.3">
      <c r="A8" s="32"/>
      <c r="B8" s="33"/>
      <c r="C8" s="31" t="s">
        <v>55</v>
      </c>
      <c r="D8" s="8">
        <v>0</v>
      </c>
      <c r="E8" s="8">
        <v>0</v>
      </c>
      <c r="F8" s="8">
        <v>0</v>
      </c>
      <c r="G8" s="8">
        <v>0</v>
      </c>
      <c r="H8" s="8">
        <v>0</v>
      </c>
    </row>
    <row r="9" spans="1:8" ht="26.4" x14ac:dyDescent="0.3">
      <c r="A9" s="10">
        <v>8</v>
      </c>
      <c r="B9" s="10"/>
      <c r="C9" s="10" t="s">
        <v>13</v>
      </c>
      <c r="D9" s="8">
        <v>0</v>
      </c>
      <c r="E9" s="8">
        <v>0</v>
      </c>
      <c r="F9" s="8">
        <v>0</v>
      </c>
      <c r="G9" s="8">
        <v>0</v>
      </c>
      <c r="H9" s="8">
        <v>0</v>
      </c>
    </row>
    <row r="10" spans="1:8" x14ac:dyDescent="0.3">
      <c r="A10" s="10"/>
      <c r="B10" s="13">
        <v>84</v>
      </c>
      <c r="C10" s="13" t="s">
        <v>20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</row>
    <row r="11" spans="1:8" x14ac:dyDescent="0.3">
      <c r="A11" s="10"/>
      <c r="B11" s="13"/>
      <c r="C11" s="35"/>
      <c r="D11" s="8"/>
      <c r="E11" s="9"/>
      <c r="F11" s="9"/>
      <c r="G11" s="9"/>
      <c r="H11" s="9"/>
    </row>
    <row r="12" spans="1:8" x14ac:dyDescent="0.3">
      <c r="A12" s="10"/>
      <c r="B12" s="13"/>
      <c r="C12" s="31" t="s">
        <v>58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1:8" ht="26.4" x14ac:dyDescent="0.3">
      <c r="A13" s="12">
        <v>5</v>
      </c>
      <c r="B13" s="12"/>
      <c r="C13" s="20" t="s">
        <v>14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1:8" ht="26.4" x14ac:dyDescent="0.3">
      <c r="A14" s="13"/>
      <c r="B14" s="13">
        <v>54</v>
      </c>
      <c r="C14" s="21" t="s">
        <v>21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view="pageBreakPreview" zoomScale="60" zoomScaleNormal="100" workbookViewId="0">
      <selection activeCell="E45" sqref="E45"/>
    </sheetView>
  </sheetViews>
  <sheetFormatPr defaultRowHeight="14.4" x14ac:dyDescent="0.3"/>
  <cols>
    <col min="1" max="6" width="25.33203125" customWidth="1"/>
  </cols>
  <sheetData>
    <row r="1" spans="1:6" ht="42" customHeight="1" x14ac:dyDescent="0.3">
      <c r="A1" s="166" t="s">
        <v>27</v>
      </c>
      <c r="B1" s="166"/>
      <c r="C1" s="166"/>
      <c r="D1" s="166"/>
      <c r="E1" s="166"/>
      <c r="F1" s="166"/>
    </row>
    <row r="2" spans="1:6" ht="18" customHeight="1" x14ac:dyDescent="0.3">
      <c r="A2" s="4"/>
      <c r="B2" s="4"/>
      <c r="C2" s="4"/>
      <c r="D2" s="4"/>
      <c r="E2" s="4"/>
      <c r="F2" s="4"/>
    </row>
    <row r="3" spans="1:6" ht="15.75" customHeight="1" x14ac:dyDescent="0.3">
      <c r="A3" s="166" t="s">
        <v>16</v>
      </c>
      <c r="B3" s="166"/>
      <c r="C3" s="166"/>
      <c r="D3" s="166"/>
      <c r="E3" s="166"/>
      <c r="F3" s="166"/>
    </row>
    <row r="4" spans="1:6" ht="17.399999999999999" x14ac:dyDescent="0.3">
      <c r="A4" s="4"/>
      <c r="B4" s="4"/>
      <c r="C4" s="4"/>
      <c r="D4" s="4"/>
      <c r="E4" s="5"/>
      <c r="F4" s="5"/>
    </row>
    <row r="5" spans="1:6" ht="18" customHeight="1" x14ac:dyDescent="0.3">
      <c r="A5" s="166" t="s">
        <v>54</v>
      </c>
      <c r="B5" s="166"/>
      <c r="C5" s="166"/>
      <c r="D5" s="166"/>
      <c r="E5" s="166"/>
      <c r="F5" s="166"/>
    </row>
    <row r="6" spans="1:6" ht="17.399999999999999" x14ac:dyDescent="0.3">
      <c r="A6" s="4"/>
      <c r="B6" s="4"/>
      <c r="C6" s="4"/>
      <c r="D6" s="4"/>
      <c r="E6" s="5"/>
      <c r="F6" s="5"/>
    </row>
    <row r="7" spans="1:6" ht="26.4" x14ac:dyDescent="0.3">
      <c r="A7" s="15" t="s">
        <v>48</v>
      </c>
      <c r="B7" s="15" t="s">
        <v>30</v>
      </c>
      <c r="C7" s="16" t="s">
        <v>31</v>
      </c>
      <c r="D7" s="16" t="s">
        <v>28</v>
      </c>
      <c r="E7" s="16" t="s">
        <v>24</v>
      </c>
      <c r="F7" s="16" t="s">
        <v>29</v>
      </c>
    </row>
    <row r="8" spans="1:6" x14ac:dyDescent="0.3">
      <c r="A8" s="10" t="s">
        <v>55</v>
      </c>
      <c r="B8" s="8">
        <v>0</v>
      </c>
      <c r="C8" s="8">
        <v>0</v>
      </c>
      <c r="D8" s="8">
        <v>0</v>
      </c>
      <c r="E8" s="8">
        <v>0</v>
      </c>
      <c r="F8" s="8">
        <v>0</v>
      </c>
    </row>
    <row r="9" spans="1:6" ht="26.4" x14ac:dyDescent="0.3">
      <c r="A9" s="10" t="s">
        <v>56</v>
      </c>
      <c r="B9" s="8">
        <v>0</v>
      </c>
      <c r="C9" s="8">
        <v>0</v>
      </c>
      <c r="D9" s="8">
        <v>0</v>
      </c>
      <c r="E9" s="8">
        <v>0</v>
      </c>
      <c r="F9" s="8">
        <v>0</v>
      </c>
    </row>
    <row r="10" spans="1:6" ht="26.4" x14ac:dyDescent="0.3">
      <c r="A10" s="14" t="s">
        <v>57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</row>
    <row r="11" spans="1:6" x14ac:dyDescent="0.3">
      <c r="A11" s="14"/>
      <c r="B11" s="8">
        <v>0</v>
      </c>
      <c r="C11" s="8">
        <v>0</v>
      </c>
      <c r="D11" s="8">
        <v>0</v>
      </c>
      <c r="E11" s="8">
        <v>0</v>
      </c>
      <c r="F11" s="8">
        <v>0</v>
      </c>
    </row>
    <row r="12" spans="1:6" x14ac:dyDescent="0.3">
      <c r="A12" s="10" t="s">
        <v>58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</row>
    <row r="13" spans="1:6" x14ac:dyDescent="0.3">
      <c r="A13" s="20" t="s">
        <v>49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</row>
    <row r="14" spans="1:6" x14ac:dyDescent="0.3">
      <c r="A14" s="11" t="s">
        <v>50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</row>
    <row r="15" spans="1:6" x14ac:dyDescent="0.3">
      <c r="A15" s="20" t="s">
        <v>51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</row>
    <row r="16" spans="1:6" x14ac:dyDescent="0.3">
      <c r="A16" s="11" t="s">
        <v>52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31"/>
  <sheetViews>
    <sheetView view="pageBreakPreview" zoomScaleNormal="100" zoomScaleSheetLayoutView="100" workbookViewId="0">
      <selection activeCell="A78" sqref="A78:XFD78"/>
    </sheetView>
  </sheetViews>
  <sheetFormatPr defaultRowHeight="15.6" x14ac:dyDescent="0.3"/>
  <cols>
    <col min="1" max="1" width="7.44140625" style="61" bestFit="1" customWidth="1"/>
    <col min="2" max="2" width="8.44140625" style="61" bestFit="1" customWidth="1"/>
    <col min="3" max="3" width="8.6640625" style="61" customWidth="1"/>
    <col min="4" max="4" width="30" style="61" customWidth="1"/>
    <col min="5" max="9" width="25.33203125" style="80" customWidth="1"/>
    <col min="10" max="16384" width="8.88671875" style="61"/>
  </cols>
  <sheetData>
    <row r="1" spans="1:10" ht="42" customHeight="1" x14ac:dyDescent="0.3">
      <c r="A1" s="192" t="s">
        <v>27</v>
      </c>
      <c r="B1" s="192"/>
      <c r="C1" s="192"/>
      <c r="D1" s="192"/>
      <c r="E1" s="192"/>
      <c r="F1" s="192"/>
      <c r="G1" s="192"/>
      <c r="H1" s="192"/>
      <c r="I1" s="192"/>
    </row>
    <row r="2" spans="1:10" x14ac:dyDescent="0.3">
      <c r="A2" s="62"/>
      <c r="B2" s="62"/>
      <c r="C2" s="62"/>
      <c r="D2" s="62"/>
      <c r="E2" s="75"/>
      <c r="F2" s="75"/>
      <c r="G2" s="75"/>
      <c r="H2" s="76"/>
      <c r="I2" s="76"/>
    </row>
    <row r="3" spans="1:10" ht="18" customHeight="1" x14ac:dyDescent="0.3">
      <c r="A3" s="192" t="s">
        <v>15</v>
      </c>
      <c r="B3" s="167"/>
      <c r="C3" s="167"/>
      <c r="D3" s="167"/>
      <c r="E3" s="167"/>
      <c r="F3" s="167"/>
      <c r="G3" s="167"/>
      <c r="H3" s="167"/>
      <c r="I3" s="167"/>
    </row>
    <row r="4" spans="1:10" x14ac:dyDescent="0.3">
      <c r="A4" s="62"/>
      <c r="B4" s="62"/>
      <c r="C4" s="62"/>
      <c r="D4" s="62"/>
      <c r="E4" s="75"/>
      <c r="F4" s="75"/>
      <c r="G4" s="75"/>
      <c r="H4" s="76"/>
      <c r="I4" s="76"/>
    </row>
    <row r="5" spans="1:10" ht="31.2" x14ac:dyDescent="0.3">
      <c r="A5" s="193" t="s">
        <v>17</v>
      </c>
      <c r="B5" s="194"/>
      <c r="C5" s="194"/>
      <c r="D5" s="148" t="s">
        <v>18</v>
      </c>
      <c r="E5" s="77" t="s">
        <v>30</v>
      </c>
      <c r="F5" s="77" t="s">
        <v>31</v>
      </c>
      <c r="G5" s="77" t="s">
        <v>28</v>
      </c>
      <c r="H5" s="77" t="s">
        <v>24</v>
      </c>
      <c r="I5" s="77" t="s">
        <v>29</v>
      </c>
    </row>
    <row r="6" spans="1:10" x14ac:dyDescent="0.3">
      <c r="A6" s="191">
        <v>23155</v>
      </c>
      <c r="B6" s="191"/>
      <c r="C6" s="191"/>
      <c r="D6" s="149" t="s">
        <v>241</v>
      </c>
      <c r="E6" s="78">
        <f t="shared" ref="E6:F6" si="0">E9+E81+E88+E97</f>
        <v>689600.99998141883</v>
      </c>
      <c r="F6" s="78">
        <f t="shared" si="0"/>
        <v>732650</v>
      </c>
      <c r="G6" s="78">
        <f>G9+G81+G88+G97+G127</f>
        <v>818513</v>
      </c>
      <c r="H6" s="78">
        <f>H9+H81+H88+H97+H127</f>
        <v>858163</v>
      </c>
      <c r="I6" s="78">
        <f t="shared" ref="I6" si="1">I9+I81+I88+I97+I127</f>
        <v>900698</v>
      </c>
    </row>
    <row r="7" spans="1:10" x14ac:dyDescent="0.3">
      <c r="A7" s="191" t="s">
        <v>70</v>
      </c>
      <c r="B7" s="191"/>
      <c r="C7" s="191"/>
      <c r="D7" s="149" t="s">
        <v>239</v>
      </c>
      <c r="E7" s="78"/>
      <c r="F7" s="78"/>
      <c r="G7" s="78"/>
      <c r="H7" s="78"/>
      <c r="I7" s="78"/>
    </row>
    <row r="8" spans="1:10" ht="14.4" customHeight="1" x14ac:dyDescent="0.3">
      <c r="A8" s="191" t="s">
        <v>270</v>
      </c>
      <c r="B8" s="191"/>
      <c r="C8" s="191"/>
      <c r="D8" s="149" t="s">
        <v>68</v>
      </c>
      <c r="E8" s="78"/>
      <c r="F8" s="78"/>
      <c r="G8" s="78"/>
      <c r="H8" s="78"/>
      <c r="I8" s="78"/>
    </row>
    <row r="9" spans="1:10" s="59" customFormat="1" x14ac:dyDescent="0.3">
      <c r="A9" s="81">
        <v>3</v>
      </c>
      <c r="B9" s="102"/>
      <c r="C9" s="103"/>
      <c r="D9" s="104" t="s">
        <v>8</v>
      </c>
      <c r="E9" s="105">
        <f>E10+E22+E53+E61+E72+E76</f>
        <v>664839.99998141883</v>
      </c>
      <c r="F9" s="105">
        <f t="shared" ref="F9:I9" si="2">F10+F22+F53+F61+F72+F76</f>
        <v>660676</v>
      </c>
      <c r="G9" s="105">
        <f>G10+G22+G53+G61+G72+G76</f>
        <v>752400</v>
      </c>
      <c r="H9" s="105">
        <f t="shared" si="2"/>
        <v>790050</v>
      </c>
      <c r="I9" s="105">
        <f t="shared" si="2"/>
        <v>829585</v>
      </c>
    </row>
    <row r="10" spans="1:10" s="59" customFormat="1" ht="18.75" customHeight="1" x14ac:dyDescent="0.3">
      <c r="A10" s="150" t="s">
        <v>72</v>
      </c>
      <c r="B10" s="87"/>
      <c r="C10" s="87"/>
      <c r="D10" s="151" t="s">
        <v>9</v>
      </c>
      <c r="E10" s="152">
        <f>E11+E16+E18</f>
        <v>521454</v>
      </c>
      <c r="F10" s="152">
        <f t="shared" ref="F10:G10" si="3">F11+F16+F18</f>
        <v>528721</v>
      </c>
      <c r="G10" s="152">
        <f t="shared" si="3"/>
        <v>574000</v>
      </c>
      <c r="H10" s="152">
        <f>G10*1.05</f>
        <v>602700</v>
      </c>
      <c r="I10" s="152">
        <f>H10*1.05</f>
        <v>632835</v>
      </c>
      <c r="J10" s="60"/>
    </row>
    <row r="11" spans="1:10" x14ac:dyDescent="0.3">
      <c r="A11" s="55"/>
      <c r="B11" s="56" t="s">
        <v>73</v>
      </c>
      <c r="C11" s="57"/>
      <c r="D11" s="58" t="s">
        <v>74</v>
      </c>
      <c r="E11" s="78">
        <f>SUM(E12:E15)</f>
        <v>429340</v>
      </c>
      <c r="F11" s="78">
        <f t="shared" ref="F11:I11" si="4">SUM(F12:F15)</f>
        <v>427771</v>
      </c>
      <c r="G11" s="78">
        <f t="shared" si="4"/>
        <v>451000</v>
      </c>
      <c r="H11" s="78">
        <f t="shared" si="4"/>
        <v>0</v>
      </c>
      <c r="I11" s="78">
        <f t="shared" si="4"/>
        <v>0</v>
      </c>
    </row>
    <row r="12" spans="1:10" hidden="1" x14ac:dyDescent="0.3">
      <c r="A12" s="63"/>
      <c r="B12" s="63"/>
      <c r="C12" s="64" t="s">
        <v>75</v>
      </c>
      <c r="D12" s="65" t="s">
        <v>76</v>
      </c>
      <c r="E12" s="78">
        <v>429340</v>
      </c>
      <c r="F12" s="78">
        <v>423971</v>
      </c>
      <c r="G12" s="78">
        <v>445000</v>
      </c>
      <c r="H12" s="78"/>
      <c r="I12" s="79"/>
    </row>
    <row r="13" spans="1:10" hidden="1" x14ac:dyDescent="0.3">
      <c r="A13" s="63"/>
      <c r="B13" s="63"/>
      <c r="C13" s="64" t="s">
        <v>77</v>
      </c>
      <c r="D13" s="65" t="s">
        <v>78</v>
      </c>
      <c r="E13" s="78"/>
      <c r="F13" s="78"/>
      <c r="G13" s="78">
        <v>0</v>
      </c>
      <c r="H13" s="78"/>
      <c r="I13" s="79"/>
    </row>
    <row r="14" spans="1:10" hidden="1" x14ac:dyDescent="0.3">
      <c r="A14" s="63"/>
      <c r="B14" s="63"/>
      <c r="C14" s="64" t="s">
        <v>79</v>
      </c>
      <c r="D14" s="65" t="s">
        <v>80</v>
      </c>
      <c r="E14" s="78"/>
      <c r="F14" s="78">
        <v>2000</v>
      </c>
      <c r="G14" s="78">
        <v>3500</v>
      </c>
      <c r="H14" s="78"/>
      <c r="I14" s="79"/>
    </row>
    <row r="15" spans="1:10" hidden="1" x14ac:dyDescent="0.3">
      <c r="A15" s="63"/>
      <c r="B15" s="63"/>
      <c r="C15" s="64" t="s">
        <v>81</v>
      </c>
      <c r="D15" s="65" t="s">
        <v>82</v>
      </c>
      <c r="E15" s="78"/>
      <c r="F15" s="78">
        <v>1800</v>
      </c>
      <c r="G15" s="78">
        <v>2500</v>
      </c>
      <c r="H15" s="78"/>
      <c r="I15" s="79"/>
    </row>
    <row r="16" spans="1:10" x14ac:dyDescent="0.3">
      <c r="A16" s="55"/>
      <c r="B16" s="56" t="s">
        <v>83</v>
      </c>
      <c r="C16" s="57"/>
      <c r="D16" s="58" t="s">
        <v>84</v>
      </c>
      <c r="E16" s="78">
        <f>E17</f>
        <v>18912</v>
      </c>
      <c r="F16" s="78">
        <f t="shared" ref="F16:I16" si="5">F17</f>
        <v>29250</v>
      </c>
      <c r="G16" s="78">
        <f t="shared" si="5"/>
        <v>38000</v>
      </c>
      <c r="H16" s="78">
        <f t="shared" si="5"/>
        <v>0</v>
      </c>
      <c r="I16" s="78">
        <f t="shared" si="5"/>
        <v>0</v>
      </c>
    </row>
    <row r="17" spans="1:10" hidden="1" x14ac:dyDescent="0.3">
      <c r="A17" s="63"/>
      <c r="B17" s="63"/>
      <c r="C17" s="64" t="s">
        <v>85</v>
      </c>
      <c r="D17" s="65" t="s">
        <v>84</v>
      </c>
      <c r="E17" s="78">
        <v>18912</v>
      </c>
      <c r="F17" s="78">
        <v>29250</v>
      </c>
      <c r="G17" s="78">
        <v>38000</v>
      </c>
      <c r="H17" s="78"/>
      <c r="I17" s="79"/>
    </row>
    <row r="18" spans="1:10" x14ac:dyDescent="0.3">
      <c r="A18" s="55"/>
      <c r="B18" s="56" t="s">
        <v>86</v>
      </c>
      <c r="C18" s="57"/>
      <c r="D18" s="58" t="s">
        <v>87</v>
      </c>
      <c r="E18" s="78">
        <f>SUM(E19:E21)</f>
        <v>73202</v>
      </c>
      <c r="F18" s="78">
        <f t="shared" ref="F18:I18" si="6">SUM(F19:F21)</f>
        <v>71700</v>
      </c>
      <c r="G18" s="78">
        <f t="shared" si="6"/>
        <v>85000</v>
      </c>
      <c r="H18" s="78">
        <f t="shared" si="6"/>
        <v>0</v>
      </c>
      <c r="I18" s="78">
        <f t="shared" si="6"/>
        <v>0</v>
      </c>
    </row>
    <row r="19" spans="1:10" ht="31.2" hidden="1" x14ac:dyDescent="0.3">
      <c r="A19" s="63"/>
      <c r="B19" s="63"/>
      <c r="C19" s="64" t="s">
        <v>88</v>
      </c>
      <c r="D19" s="65" t="s">
        <v>89</v>
      </c>
      <c r="E19" s="78">
        <v>70817</v>
      </c>
      <c r="F19" s="78">
        <v>71000</v>
      </c>
      <c r="G19" s="78">
        <v>85000</v>
      </c>
      <c r="H19" s="78"/>
      <c r="I19" s="79"/>
    </row>
    <row r="20" spans="1:10" ht="31.2" hidden="1" x14ac:dyDescent="0.3">
      <c r="A20" s="63"/>
      <c r="B20" s="63"/>
      <c r="C20" s="64" t="s">
        <v>90</v>
      </c>
      <c r="D20" s="65" t="s">
        <v>91</v>
      </c>
      <c r="E20" s="78">
        <v>825</v>
      </c>
      <c r="F20" s="78">
        <v>500</v>
      </c>
      <c r="G20" s="78"/>
      <c r="H20" s="78"/>
      <c r="I20" s="79"/>
    </row>
    <row r="21" spans="1:10" ht="27.6" hidden="1" customHeight="1" x14ac:dyDescent="0.3">
      <c r="A21" s="63"/>
      <c r="B21" s="63"/>
      <c r="C21" s="64" t="s">
        <v>92</v>
      </c>
      <c r="D21" s="65" t="s">
        <v>93</v>
      </c>
      <c r="E21" s="78">
        <v>1560</v>
      </c>
      <c r="F21" s="78">
        <v>200</v>
      </c>
      <c r="G21" s="78"/>
      <c r="H21" s="78"/>
      <c r="I21" s="79"/>
    </row>
    <row r="22" spans="1:10" s="59" customFormat="1" ht="18.75" customHeight="1" x14ac:dyDescent="0.3">
      <c r="A22" s="150" t="s">
        <v>94</v>
      </c>
      <c r="B22" s="87"/>
      <c r="C22" s="87"/>
      <c r="D22" s="151" t="s">
        <v>19</v>
      </c>
      <c r="E22" s="152">
        <f>E23+E28+E35+E44+E46</f>
        <v>141895.99945052757</v>
      </c>
      <c r="F22" s="152">
        <f t="shared" ref="F22:G22" si="7">F23+F28+F35+F44+F46</f>
        <v>130295</v>
      </c>
      <c r="G22" s="152">
        <f t="shared" si="7"/>
        <v>177600</v>
      </c>
      <c r="H22" s="152">
        <v>186500</v>
      </c>
      <c r="I22" s="152">
        <f>196350-500</f>
        <v>195850</v>
      </c>
      <c r="J22" s="60"/>
    </row>
    <row r="23" spans="1:10" ht="31.2" x14ac:dyDescent="0.3">
      <c r="A23" s="55"/>
      <c r="B23" s="56" t="s">
        <v>95</v>
      </c>
      <c r="C23" s="57"/>
      <c r="D23" s="58" t="s">
        <v>135</v>
      </c>
      <c r="E23" s="78">
        <f>SUM(E24:E27)</f>
        <v>31594.880000000001</v>
      </c>
      <c r="F23" s="78">
        <f t="shared" ref="F23:I23" si="8">SUM(F24:F27)</f>
        <v>23913</v>
      </c>
      <c r="G23" s="78">
        <f t="shared" si="8"/>
        <v>39700</v>
      </c>
      <c r="H23" s="78">
        <f t="shared" si="8"/>
        <v>0</v>
      </c>
      <c r="I23" s="78">
        <f t="shared" si="8"/>
        <v>0</v>
      </c>
    </row>
    <row r="24" spans="1:10" hidden="1" x14ac:dyDescent="0.3">
      <c r="A24" s="63"/>
      <c r="B24" s="63"/>
      <c r="C24" s="64" t="s">
        <v>96</v>
      </c>
      <c r="D24" s="65" t="s">
        <v>136</v>
      </c>
      <c r="E24" s="78">
        <v>960</v>
      </c>
      <c r="F24" s="78">
        <v>2700</v>
      </c>
      <c r="G24" s="78">
        <v>2000</v>
      </c>
      <c r="H24" s="78"/>
      <c r="I24" s="78"/>
    </row>
    <row r="25" spans="1:10" ht="31.2" hidden="1" x14ac:dyDescent="0.3">
      <c r="A25" s="63"/>
      <c r="B25" s="63"/>
      <c r="C25" s="64" t="s">
        <v>97</v>
      </c>
      <c r="D25" s="65" t="s">
        <v>137</v>
      </c>
      <c r="E25" s="78">
        <v>30319.88</v>
      </c>
      <c r="F25" s="78">
        <v>19748</v>
      </c>
      <c r="G25" s="78">
        <v>35800</v>
      </c>
      <c r="H25" s="78"/>
      <c r="I25" s="79"/>
    </row>
    <row r="26" spans="1:10" ht="31.2" hidden="1" x14ac:dyDescent="0.3">
      <c r="A26" s="63"/>
      <c r="B26" s="63"/>
      <c r="C26" s="64" t="s">
        <v>98</v>
      </c>
      <c r="D26" s="65" t="s">
        <v>138</v>
      </c>
      <c r="E26" s="78"/>
      <c r="F26" s="78">
        <v>265</v>
      </c>
      <c r="G26" s="78">
        <v>400</v>
      </c>
      <c r="H26" s="78"/>
      <c r="I26" s="79"/>
    </row>
    <row r="27" spans="1:10" ht="31.2" hidden="1" x14ac:dyDescent="0.3">
      <c r="A27" s="63"/>
      <c r="B27" s="63"/>
      <c r="C27" s="66">
        <v>3214</v>
      </c>
      <c r="D27" s="65" t="s">
        <v>139</v>
      </c>
      <c r="E27" s="78">
        <v>315</v>
      </c>
      <c r="F27" s="78">
        <v>1200</v>
      </c>
      <c r="G27" s="78">
        <v>1500</v>
      </c>
      <c r="H27" s="78"/>
      <c r="I27" s="79"/>
    </row>
    <row r="28" spans="1:10" x14ac:dyDescent="0.3">
      <c r="A28" s="55"/>
      <c r="B28" s="56" t="s">
        <v>99</v>
      </c>
      <c r="C28" s="57"/>
      <c r="D28" s="58" t="s">
        <v>140</v>
      </c>
      <c r="E28" s="78">
        <f>SUM(E29:E34)</f>
        <v>47451.121972260931</v>
      </c>
      <c r="F28" s="78">
        <f t="shared" ref="F28:I28" si="9">SUM(F29:F34)</f>
        <v>47717</v>
      </c>
      <c r="G28" s="78">
        <f t="shared" si="9"/>
        <v>49950</v>
      </c>
      <c r="H28" s="78">
        <f t="shared" si="9"/>
        <v>0</v>
      </c>
      <c r="I28" s="78">
        <f t="shared" si="9"/>
        <v>0</v>
      </c>
    </row>
    <row r="29" spans="1:10" ht="31.2" hidden="1" x14ac:dyDescent="0.3">
      <c r="A29" s="63"/>
      <c r="B29" s="63"/>
      <c r="C29" s="64" t="s">
        <v>100</v>
      </c>
      <c r="D29" s="65" t="s">
        <v>141</v>
      </c>
      <c r="E29" s="78">
        <v>5243</v>
      </c>
      <c r="F29" s="78">
        <v>7089</v>
      </c>
      <c r="G29" s="78">
        <v>7550</v>
      </c>
      <c r="H29" s="78"/>
      <c r="I29" s="78"/>
    </row>
    <row r="30" spans="1:10" hidden="1" x14ac:dyDescent="0.3">
      <c r="A30" s="63"/>
      <c r="B30" s="63"/>
      <c r="C30" s="64" t="s">
        <v>101</v>
      </c>
      <c r="D30" s="65" t="s">
        <v>142</v>
      </c>
      <c r="E30" s="78">
        <v>0</v>
      </c>
      <c r="F30" s="78"/>
      <c r="G30" s="78">
        <v>0</v>
      </c>
      <c r="H30" s="78"/>
      <c r="I30" s="78"/>
    </row>
    <row r="31" spans="1:10" hidden="1" x14ac:dyDescent="0.3">
      <c r="A31" s="63"/>
      <c r="B31" s="63"/>
      <c r="C31" s="64" t="s">
        <v>102</v>
      </c>
      <c r="D31" s="65" t="s">
        <v>143</v>
      </c>
      <c r="E31" s="78">
        <f>310459.97/7.5345</f>
        <v>41205.119118720548</v>
      </c>
      <c r="F31" s="78">
        <v>39230</v>
      </c>
      <c r="G31" s="78">
        <v>35000</v>
      </c>
      <c r="H31" s="78"/>
      <c r="I31" s="79"/>
    </row>
    <row r="32" spans="1:10" ht="31.2" hidden="1" x14ac:dyDescent="0.3">
      <c r="A32" s="63"/>
      <c r="B32" s="63"/>
      <c r="C32" s="64" t="s">
        <v>103</v>
      </c>
      <c r="D32" s="65" t="s">
        <v>144</v>
      </c>
      <c r="E32" s="78">
        <f>4618.67/7.5345</f>
        <v>613.0028535403809</v>
      </c>
      <c r="F32" s="78">
        <v>608</v>
      </c>
      <c r="G32" s="78">
        <v>2400</v>
      </c>
      <c r="H32" s="78"/>
      <c r="I32" s="79"/>
    </row>
    <row r="33" spans="1:9" hidden="1" x14ac:dyDescent="0.3">
      <c r="A33" s="63"/>
      <c r="B33" s="63"/>
      <c r="C33" s="64" t="s">
        <v>104</v>
      </c>
      <c r="D33" s="65" t="s">
        <v>145</v>
      </c>
      <c r="E33" s="78">
        <v>390</v>
      </c>
      <c r="F33" s="78">
        <v>390</v>
      </c>
      <c r="G33" s="78">
        <v>3000</v>
      </c>
      <c r="H33" s="78"/>
      <c r="I33" s="79"/>
    </row>
    <row r="34" spans="1:9" ht="31.2" hidden="1" x14ac:dyDescent="0.3">
      <c r="A34" s="63"/>
      <c r="B34" s="63"/>
      <c r="C34" s="67" t="s">
        <v>105</v>
      </c>
      <c r="D34" s="65" t="s">
        <v>146</v>
      </c>
      <c r="E34" s="78">
        <v>0</v>
      </c>
      <c r="F34" s="78">
        <v>400</v>
      </c>
      <c r="G34" s="78">
        <v>2000</v>
      </c>
      <c r="H34" s="78"/>
      <c r="I34" s="79"/>
    </row>
    <row r="35" spans="1:9" x14ac:dyDescent="0.3">
      <c r="A35" s="55"/>
      <c r="B35" s="56" t="s">
        <v>106</v>
      </c>
      <c r="C35" s="57"/>
      <c r="D35" s="58" t="s">
        <v>147</v>
      </c>
      <c r="E35" s="78">
        <f>SUM(E36:E43)</f>
        <v>57812.99747826664</v>
      </c>
      <c r="F35" s="78">
        <f t="shared" ref="F35:I35" si="10">SUM(F36:F43)</f>
        <v>54029</v>
      </c>
      <c r="G35" s="78">
        <f t="shared" si="10"/>
        <v>84100</v>
      </c>
      <c r="H35" s="78">
        <f t="shared" si="10"/>
        <v>0</v>
      </c>
      <c r="I35" s="78">
        <f t="shared" si="10"/>
        <v>0</v>
      </c>
    </row>
    <row r="36" spans="1:9" ht="31.2" hidden="1" x14ac:dyDescent="0.3">
      <c r="A36" s="63"/>
      <c r="B36" s="63"/>
      <c r="C36" s="64" t="s">
        <v>107</v>
      </c>
      <c r="D36" s="65" t="s">
        <v>148</v>
      </c>
      <c r="E36" s="78">
        <v>47500</v>
      </c>
      <c r="F36" s="78">
        <v>42433</v>
      </c>
      <c r="G36" s="78">
        <v>68500</v>
      </c>
      <c r="H36" s="78"/>
      <c r="I36" s="78"/>
    </row>
    <row r="37" spans="1:9" ht="31.2" hidden="1" x14ac:dyDescent="0.3">
      <c r="A37" s="63"/>
      <c r="B37" s="63"/>
      <c r="C37" s="64" t="s">
        <v>108</v>
      </c>
      <c r="D37" s="65" t="s">
        <v>149</v>
      </c>
      <c r="E37" s="78">
        <v>226</v>
      </c>
      <c r="F37" s="78">
        <v>300</v>
      </c>
      <c r="G37" s="78">
        <v>2000</v>
      </c>
      <c r="H37" s="78"/>
      <c r="I37" s="79"/>
    </row>
    <row r="38" spans="1:9" ht="31.2" hidden="1" x14ac:dyDescent="0.3">
      <c r="A38" s="63"/>
      <c r="B38" s="63"/>
      <c r="C38" s="64" t="s">
        <v>109</v>
      </c>
      <c r="D38" s="65" t="s">
        <v>150</v>
      </c>
      <c r="E38" s="78">
        <v>896</v>
      </c>
      <c r="F38" s="78"/>
      <c r="G38" s="78"/>
      <c r="H38" s="78"/>
      <c r="I38" s="79"/>
    </row>
    <row r="39" spans="1:9" hidden="1" x14ac:dyDescent="0.3">
      <c r="A39" s="63"/>
      <c r="B39" s="63"/>
      <c r="C39" s="64" t="s">
        <v>110</v>
      </c>
      <c r="D39" s="65" t="s">
        <v>151</v>
      </c>
      <c r="E39" s="78">
        <f>17796.47/7.5345</f>
        <v>2361.99747826664</v>
      </c>
      <c r="F39" s="78">
        <v>2003</v>
      </c>
      <c r="G39" s="78">
        <v>2500</v>
      </c>
      <c r="H39" s="78"/>
      <c r="I39" s="79"/>
    </row>
    <row r="40" spans="1:9" ht="31.2" hidden="1" x14ac:dyDescent="0.3">
      <c r="A40" s="63"/>
      <c r="B40" s="63"/>
      <c r="C40" s="64" t="s">
        <v>111</v>
      </c>
      <c r="D40" s="65" t="s">
        <v>152</v>
      </c>
      <c r="E40" s="78">
        <v>2416</v>
      </c>
      <c r="F40" s="78">
        <v>2650</v>
      </c>
      <c r="G40" s="78">
        <v>2500</v>
      </c>
      <c r="H40" s="78"/>
      <c r="I40" s="79"/>
    </row>
    <row r="41" spans="1:9" hidden="1" x14ac:dyDescent="0.3">
      <c r="A41" s="63"/>
      <c r="B41" s="63"/>
      <c r="C41" s="64" t="s">
        <v>112</v>
      </c>
      <c r="D41" s="65" t="s">
        <v>153</v>
      </c>
      <c r="E41" s="78">
        <v>435</v>
      </c>
      <c r="F41" s="78">
        <v>300</v>
      </c>
      <c r="G41" s="78">
        <v>600</v>
      </c>
      <c r="H41" s="78"/>
      <c r="I41" s="78"/>
    </row>
    <row r="42" spans="1:9" hidden="1" x14ac:dyDescent="0.3">
      <c r="A42" s="63"/>
      <c r="B42" s="63"/>
      <c r="C42" s="64" t="s">
        <v>113</v>
      </c>
      <c r="D42" s="65" t="s">
        <v>154</v>
      </c>
      <c r="E42" s="78">
        <v>2167</v>
      </c>
      <c r="F42" s="78">
        <v>1861</v>
      </c>
      <c r="G42" s="78">
        <v>3500</v>
      </c>
      <c r="H42" s="78"/>
      <c r="I42" s="78"/>
    </row>
    <row r="43" spans="1:9" hidden="1" x14ac:dyDescent="0.3">
      <c r="A43" s="63"/>
      <c r="B43" s="63"/>
      <c r="C43" s="64" t="s">
        <v>114</v>
      </c>
      <c r="D43" s="65" t="s">
        <v>155</v>
      </c>
      <c r="E43" s="78">
        <f>2424-613</f>
        <v>1811</v>
      </c>
      <c r="F43" s="78">
        <v>4482</v>
      </c>
      <c r="G43" s="78">
        <v>4500</v>
      </c>
      <c r="H43" s="78"/>
      <c r="I43" s="79"/>
    </row>
    <row r="44" spans="1:9" ht="31.2" x14ac:dyDescent="0.3">
      <c r="A44" s="55"/>
      <c r="B44" s="55">
        <v>324</v>
      </c>
      <c r="C44" s="57"/>
      <c r="D44" s="58" t="s">
        <v>156</v>
      </c>
      <c r="E44" s="78">
        <f>E45</f>
        <v>0</v>
      </c>
      <c r="F44" s="78">
        <f t="shared" ref="F44:I44" si="11">F45</f>
        <v>0</v>
      </c>
      <c r="G44" s="78">
        <f t="shared" si="11"/>
        <v>0</v>
      </c>
      <c r="H44" s="78">
        <f t="shared" si="11"/>
        <v>0</v>
      </c>
      <c r="I44" s="78">
        <f t="shared" si="11"/>
        <v>0</v>
      </c>
    </row>
    <row r="45" spans="1:9" ht="31.2" hidden="1" x14ac:dyDescent="0.3">
      <c r="A45" s="63"/>
      <c r="B45" s="63"/>
      <c r="C45" s="68" t="s">
        <v>115</v>
      </c>
      <c r="D45" s="65" t="s">
        <v>156</v>
      </c>
      <c r="E45" s="78"/>
      <c r="F45" s="78"/>
      <c r="G45" s="78">
        <v>0</v>
      </c>
      <c r="H45" s="78"/>
      <c r="I45" s="79"/>
    </row>
    <row r="46" spans="1:9" ht="31.2" x14ac:dyDescent="0.3">
      <c r="A46" s="55"/>
      <c r="B46" s="56" t="s">
        <v>116</v>
      </c>
      <c r="C46" s="57"/>
      <c r="D46" s="58" t="s">
        <v>157</v>
      </c>
      <c r="E46" s="78">
        <f>SUM(E47:E52)</f>
        <v>5037</v>
      </c>
      <c r="F46" s="78">
        <f>SUM(F47:F52)</f>
        <v>4636</v>
      </c>
      <c r="G46" s="78">
        <f t="shared" ref="G46:I46" si="12">SUM(G47:G52)</f>
        <v>3850</v>
      </c>
      <c r="H46" s="78">
        <f t="shared" si="12"/>
        <v>0</v>
      </c>
      <c r="I46" s="78">
        <f t="shared" si="12"/>
        <v>0</v>
      </c>
    </row>
    <row r="47" spans="1:9" hidden="1" x14ac:dyDescent="0.3">
      <c r="A47" s="63"/>
      <c r="B47" s="63"/>
      <c r="C47" s="64" t="s">
        <v>117</v>
      </c>
      <c r="D47" s="65" t="s">
        <v>158</v>
      </c>
      <c r="E47" s="78">
        <v>1290</v>
      </c>
      <c r="F47" s="78">
        <v>1300</v>
      </c>
      <c r="G47" s="78">
        <v>3000</v>
      </c>
      <c r="H47" s="78"/>
      <c r="I47" s="78"/>
    </row>
    <row r="48" spans="1:9" hidden="1" x14ac:dyDescent="0.3">
      <c r="A48" s="63"/>
      <c r="B48" s="63"/>
      <c r="C48" s="64" t="s">
        <v>118</v>
      </c>
      <c r="D48" s="65" t="s">
        <v>159</v>
      </c>
      <c r="E48" s="78">
        <v>73</v>
      </c>
      <c r="F48" s="78"/>
      <c r="G48" s="78">
        <v>0</v>
      </c>
      <c r="H48" s="78"/>
      <c r="I48" s="78"/>
    </row>
    <row r="49" spans="1:10" hidden="1" x14ac:dyDescent="0.3">
      <c r="A49" s="63"/>
      <c r="B49" s="63"/>
      <c r="C49" s="64" t="s">
        <v>119</v>
      </c>
      <c r="D49" s="65" t="s">
        <v>160</v>
      </c>
      <c r="E49" s="78">
        <v>36</v>
      </c>
      <c r="F49" s="78">
        <v>36</v>
      </c>
      <c r="G49" s="78">
        <v>200</v>
      </c>
      <c r="H49" s="78"/>
      <c r="I49" s="79"/>
    </row>
    <row r="50" spans="1:10" hidden="1" x14ac:dyDescent="0.3">
      <c r="A50" s="63"/>
      <c r="B50" s="63"/>
      <c r="C50" s="66">
        <v>3295</v>
      </c>
      <c r="D50" s="69" t="s">
        <v>161</v>
      </c>
      <c r="E50" s="78">
        <v>585</v>
      </c>
      <c r="F50" s="78">
        <v>1880</v>
      </c>
      <c r="G50" s="78">
        <v>0</v>
      </c>
      <c r="H50" s="78"/>
      <c r="I50" s="79"/>
    </row>
    <row r="51" spans="1:10" hidden="1" x14ac:dyDescent="0.3">
      <c r="A51" s="63"/>
      <c r="B51" s="63"/>
      <c r="C51" s="66">
        <v>3296</v>
      </c>
      <c r="D51" s="70" t="s">
        <v>162</v>
      </c>
      <c r="E51" s="78">
        <v>2638</v>
      </c>
      <c r="F51" s="78">
        <v>650</v>
      </c>
      <c r="G51" s="78">
        <v>0</v>
      </c>
      <c r="H51" s="78"/>
      <c r="I51" s="79"/>
    </row>
    <row r="52" spans="1:10" ht="31.2" hidden="1" x14ac:dyDescent="0.3">
      <c r="A52" s="63"/>
      <c r="B52" s="63"/>
      <c r="C52" s="64" t="s">
        <v>120</v>
      </c>
      <c r="D52" s="65" t="s">
        <v>157</v>
      </c>
      <c r="E52" s="78">
        <v>415</v>
      </c>
      <c r="F52" s="78">
        <f>120+650</f>
        <v>770</v>
      </c>
      <c r="G52" s="78">
        <f>1263-613</f>
        <v>650</v>
      </c>
      <c r="H52" s="78"/>
      <c r="I52" s="79"/>
    </row>
    <row r="53" spans="1:10" s="59" customFormat="1" ht="18.75" customHeight="1" x14ac:dyDescent="0.3">
      <c r="A53" s="150" t="s">
        <v>121</v>
      </c>
      <c r="B53" s="87"/>
      <c r="C53" s="87"/>
      <c r="D53" s="151" t="s">
        <v>69</v>
      </c>
      <c r="E53" s="152">
        <f>E54+E58</f>
        <v>1442</v>
      </c>
      <c r="F53" s="152">
        <f t="shared" ref="F53:G53" si="13">F54+F58</f>
        <v>1426</v>
      </c>
      <c r="G53" s="152">
        <f t="shared" si="13"/>
        <v>800</v>
      </c>
      <c r="H53" s="152">
        <v>850</v>
      </c>
      <c r="I53" s="152">
        <v>900</v>
      </c>
      <c r="J53" s="60"/>
    </row>
    <row r="54" spans="1:10" ht="31.2" x14ac:dyDescent="0.3">
      <c r="A54" s="55"/>
      <c r="B54" s="56" t="s">
        <v>122</v>
      </c>
      <c r="C54" s="57"/>
      <c r="D54" s="58" t="s">
        <v>163</v>
      </c>
      <c r="E54" s="78">
        <f>SUM(E55:E57)</f>
        <v>0</v>
      </c>
      <c r="F54" s="78">
        <f t="shared" ref="F54:H54" si="14">SUM(F55:F57)</f>
        <v>0</v>
      </c>
      <c r="G54" s="78">
        <f t="shared" si="14"/>
        <v>0</v>
      </c>
      <c r="H54" s="78">
        <f t="shared" si="14"/>
        <v>0</v>
      </c>
      <c r="I54" s="78"/>
    </row>
    <row r="55" spans="1:10" ht="62.4" hidden="1" x14ac:dyDescent="0.3">
      <c r="A55" s="63"/>
      <c r="B55" s="63"/>
      <c r="C55" s="64" t="s">
        <v>123</v>
      </c>
      <c r="D55" s="65" t="s">
        <v>164</v>
      </c>
      <c r="E55" s="78"/>
      <c r="F55" s="78"/>
      <c r="G55" s="78">
        <v>0</v>
      </c>
      <c r="H55" s="78"/>
      <c r="I55" s="79"/>
    </row>
    <row r="56" spans="1:10" ht="62.4" hidden="1" x14ac:dyDescent="0.3">
      <c r="A56" s="63"/>
      <c r="B56" s="63"/>
      <c r="C56" s="64" t="s">
        <v>124</v>
      </c>
      <c r="D56" s="65" t="s">
        <v>165</v>
      </c>
      <c r="E56" s="78"/>
      <c r="F56" s="78"/>
      <c r="G56" s="78">
        <v>0</v>
      </c>
      <c r="H56" s="78"/>
      <c r="I56" s="79"/>
    </row>
    <row r="57" spans="1:10" ht="46.8" hidden="1" x14ac:dyDescent="0.3">
      <c r="A57" s="63"/>
      <c r="B57" s="63"/>
      <c r="C57" s="64" t="s">
        <v>125</v>
      </c>
      <c r="D57" s="65" t="s">
        <v>166</v>
      </c>
      <c r="E57" s="78"/>
      <c r="F57" s="78"/>
      <c r="G57" s="78">
        <v>0</v>
      </c>
      <c r="H57" s="78"/>
      <c r="I57" s="79"/>
    </row>
    <row r="58" spans="1:10" x14ac:dyDescent="0.3">
      <c r="A58" s="55"/>
      <c r="B58" s="56" t="s">
        <v>126</v>
      </c>
      <c r="C58" s="57"/>
      <c r="D58" s="58" t="s">
        <v>167</v>
      </c>
      <c r="E58" s="78">
        <f>SUM(E59:E60)</f>
        <v>1442</v>
      </c>
      <c r="F58" s="78">
        <f t="shared" ref="F58:I58" si="15">SUM(F59:F60)</f>
        <v>1426</v>
      </c>
      <c r="G58" s="78">
        <f t="shared" si="15"/>
        <v>800</v>
      </c>
      <c r="H58" s="78">
        <f t="shared" si="15"/>
        <v>0</v>
      </c>
      <c r="I58" s="78">
        <f t="shared" si="15"/>
        <v>0</v>
      </c>
    </row>
    <row r="59" spans="1:10" ht="31.2" hidden="1" x14ac:dyDescent="0.3">
      <c r="A59" s="63"/>
      <c r="B59" s="63"/>
      <c r="C59" s="64" t="s">
        <v>127</v>
      </c>
      <c r="D59" s="65" t="s">
        <v>168</v>
      </c>
      <c r="E59" s="78">
        <v>802</v>
      </c>
      <c r="F59" s="78">
        <v>1426</v>
      </c>
      <c r="G59" s="78">
        <v>800</v>
      </c>
      <c r="H59" s="78"/>
      <c r="I59" s="78"/>
    </row>
    <row r="60" spans="1:10" hidden="1" x14ac:dyDescent="0.3">
      <c r="A60" s="63"/>
      <c r="B60" s="63"/>
      <c r="C60" s="64" t="s">
        <v>128</v>
      </c>
      <c r="D60" s="65" t="s">
        <v>169</v>
      </c>
      <c r="E60" s="78">
        <v>640</v>
      </c>
      <c r="F60" s="78"/>
      <c r="G60" s="78">
        <v>0</v>
      </c>
      <c r="H60" s="78"/>
      <c r="I60" s="78"/>
    </row>
    <row r="61" spans="1:10" s="59" customFormat="1" ht="31.2" x14ac:dyDescent="0.3">
      <c r="A61" s="150" t="s">
        <v>129</v>
      </c>
      <c r="B61" s="87"/>
      <c r="C61" s="87"/>
      <c r="D61" s="151" t="s">
        <v>170</v>
      </c>
      <c r="E61" s="152">
        <f>E62+E64+E67</f>
        <v>0</v>
      </c>
      <c r="F61" s="152"/>
      <c r="G61" s="152"/>
      <c r="H61" s="152"/>
      <c r="I61" s="152"/>
      <c r="J61" s="60"/>
    </row>
    <row r="62" spans="1:10" ht="31.2" x14ac:dyDescent="0.3">
      <c r="A62" s="55"/>
      <c r="B62" s="56" t="s">
        <v>130</v>
      </c>
      <c r="C62" s="57"/>
      <c r="D62" s="58" t="s">
        <v>171</v>
      </c>
      <c r="E62" s="78">
        <f>E63</f>
        <v>0</v>
      </c>
      <c r="F62" s="78">
        <f t="shared" ref="F62:I62" si="16">F63</f>
        <v>0</v>
      </c>
      <c r="G62" s="78">
        <f t="shared" si="16"/>
        <v>0</v>
      </c>
      <c r="H62" s="78">
        <f t="shared" si="16"/>
        <v>0</v>
      </c>
      <c r="I62" s="78">
        <f t="shared" si="16"/>
        <v>0</v>
      </c>
    </row>
    <row r="63" spans="1:10" ht="31.2" hidden="1" x14ac:dyDescent="0.3">
      <c r="A63" s="63"/>
      <c r="B63" s="63"/>
      <c r="C63" s="64" t="s">
        <v>131</v>
      </c>
      <c r="D63" s="65" t="s">
        <v>172</v>
      </c>
      <c r="E63" s="78"/>
      <c r="F63" s="78"/>
      <c r="G63" s="78">
        <v>0</v>
      </c>
      <c r="H63" s="78"/>
      <c r="I63" s="79"/>
    </row>
    <row r="64" spans="1:10" ht="31.2" x14ac:dyDescent="0.3">
      <c r="A64" s="55"/>
      <c r="B64" s="55">
        <v>368</v>
      </c>
      <c r="C64" s="57"/>
      <c r="D64" s="58" t="s">
        <v>173</v>
      </c>
      <c r="E64" s="78">
        <f>SUM(E65:E66)</f>
        <v>0</v>
      </c>
      <c r="F64" s="78">
        <f t="shared" ref="F64:I64" si="17">SUM(F65:F66)</f>
        <v>0</v>
      </c>
      <c r="G64" s="78">
        <f t="shared" si="17"/>
        <v>0</v>
      </c>
      <c r="H64" s="78">
        <f t="shared" si="17"/>
        <v>0</v>
      </c>
      <c r="I64" s="78">
        <f t="shared" si="17"/>
        <v>0</v>
      </c>
    </row>
    <row r="65" spans="1:10" ht="31.2" hidden="1" x14ac:dyDescent="0.3">
      <c r="A65" s="63"/>
      <c r="B65" s="63"/>
      <c r="C65" s="66">
        <v>3681</v>
      </c>
      <c r="D65" s="65" t="s">
        <v>174</v>
      </c>
      <c r="E65" s="78"/>
      <c r="F65" s="78"/>
      <c r="G65" s="78">
        <v>0</v>
      </c>
      <c r="H65" s="78"/>
      <c r="I65" s="78"/>
    </row>
    <row r="66" spans="1:10" ht="31.2" hidden="1" x14ac:dyDescent="0.3">
      <c r="A66" s="63"/>
      <c r="B66" s="63"/>
      <c r="C66" s="66">
        <v>3682</v>
      </c>
      <c r="D66" s="65" t="s">
        <v>175</v>
      </c>
      <c r="E66" s="78"/>
      <c r="F66" s="78"/>
      <c r="G66" s="78">
        <v>0</v>
      </c>
      <c r="H66" s="78"/>
      <c r="I66" s="78"/>
    </row>
    <row r="67" spans="1:10" ht="31.2" x14ac:dyDescent="0.3">
      <c r="A67" s="55"/>
      <c r="B67" s="55">
        <v>369</v>
      </c>
      <c r="C67" s="57"/>
      <c r="D67" s="58" t="s">
        <v>176</v>
      </c>
      <c r="E67" s="78">
        <f>SUM(E68:E71)</f>
        <v>0</v>
      </c>
      <c r="F67" s="78">
        <f t="shared" ref="F67:I67" si="18">SUM(F68:F71)</f>
        <v>0</v>
      </c>
      <c r="G67" s="78">
        <f t="shared" si="18"/>
        <v>0</v>
      </c>
      <c r="H67" s="78">
        <f t="shared" si="18"/>
        <v>0</v>
      </c>
      <c r="I67" s="78">
        <f t="shared" si="18"/>
        <v>0</v>
      </c>
    </row>
    <row r="68" spans="1:10" ht="46.8" hidden="1" x14ac:dyDescent="0.3">
      <c r="A68" s="63"/>
      <c r="B68" s="63"/>
      <c r="C68" s="66">
        <v>3691</v>
      </c>
      <c r="D68" s="65" t="s">
        <v>177</v>
      </c>
      <c r="E68" s="78"/>
      <c r="F68" s="78"/>
      <c r="G68" s="78">
        <v>0</v>
      </c>
      <c r="H68" s="78"/>
      <c r="I68" s="79"/>
    </row>
    <row r="69" spans="1:10" ht="46.8" hidden="1" x14ac:dyDescent="0.3">
      <c r="A69" s="63"/>
      <c r="B69" s="63"/>
      <c r="C69" s="66">
        <v>3692</v>
      </c>
      <c r="D69" s="65" t="s">
        <v>178</v>
      </c>
      <c r="E69" s="78"/>
      <c r="F69" s="78"/>
      <c r="G69" s="78">
        <v>0</v>
      </c>
      <c r="H69" s="78"/>
      <c r="I69" s="79"/>
    </row>
    <row r="70" spans="1:10" ht="62.4" hidden="1" x14ac:dyDescent="0.3">
      <c r="A70" s="63"/>
      <c r="B70" s="63"/>
      <c r="C70" s="66">
        <v>3693</v>
      </c>
      <c r="D70" s="65" t="s">
        <v>179</v>
      </c>
      <c r="E70" s="78"/>
      <c r="F70" s="78"/>
      <c r="G70" s="78">
        <v>0</v>
      </c>
      <c r="H70" s="78"/>
      <c r="I70" s="79"/>
    </row>
    <row r="71" spans="1:10" ht="62.4" hidden="1" x14ac:dyDescent="0.3">
      <c r="A71" s="63"/>
      <c r="B71" s="63"/>
      <c r="C71" s="66">
        <v>3694</v>
      </c>
      <c r="D71" s="65" t="s">
        <v>180</v>
      </c>
      <c r="E71" s="78"/>
      <c r="F71" s="78"/>
      <c r="G71" s="78">
        <v>0</v>
      </c>
      <c r="H71" s="78"/>
      <c r="I71" s="78"/>
    </row>
    <row r="72" spans="1:10" s="59" customFormat="1" ht="46.8" x14ac:dyDescent="0.3">
      <c r="A72" s="150" t="s">
        <v>132</v>
      </c>
      <c r="B72" s="87"/>
      <c r="C72" s="87"/>
      <c r="D72" s="151" t="s">
        <v>181</v>
      </c>
      <c r="E72" s="152">
        <f>E73</f>
        <v>48.000530891233659</v>
      </c>
      <c r="F72" s="152">
        <f t="shared" ref="F72:I72" si="19">F73</f>
        <v>0</v>
      </c>
      <c r="G72" s="152">
        <f t="shared" si="19"/>
        <v>0</v>
      </c>
      <c r="H72" s="152">
        <f t="shared" si="19"/>
        <v>0</v>
      </c>
      <c r="I72" s="152">
        <f t="shared" si="19"/>
        <v>0</v>
      </c>
      <c r="J72" s="60"/>
    </row>
    <row r="73" spans="1:10" ht="31.2" x14ac:dyDescent="0.3">
      <c r="A73" s="55"/>
      <c r="B73" s="56" t="s">
        <v>133</v>
      </c>
      <c r="C73" s="57"/>
      <c r="D73" s="58" t="s">
        <v>182</v>
      </c>
      <c r="E73" s="78">
        <f>SUM(E74:E75)</f>
        <v>48.000530891233659</v>
      </c>
      <c r="F73" s="78">
        <f t="shared" ref="F73:I73" si="20">SUM(F74:F75)</f>
        <v>0</v>
      </c>
      <c r="G73" s="78">
        <f t="shared" si="20"/>
        <v>0</v>
      </c>
      <c r="H73" s="78">
        <f t="shared" si="20"/>
        <v>0</v>
      </c>
      <c r="I73" s="78">
        <f t="shared" si="20"/>
        <v>0</v>
      </c>
    </row>
    <row r="74" spans="1:10" ht="31.2" hidden="1" x14ac:dyDescent="0.3">
      <c r="A74" s="63"/>
      <c r="B74" s="63"/>
      <c r="C74" s="64" t="s">
        <v>134</v>
      </c>
      <c r="D74" s="65" t="s">
        <v>183</v>
      </c>
      <c r="E74" s="78">
        <f>361.66/7.5345</f>
        <v>48.000530891233659</v>
      </c>
      <c r="F74" s="78"/>
      <c r="G74" s="78"/>
      <c r="H74" s="78"/>
      <c r="I74" s="79"/>
    </row>
    <row r="75" spans="1:10" ht="31.2" hidden="1" x14ac:dyDescent="0.3">
      <c r="A75" s="63"/>
      <c r="B75" s="63"/>
      <c r="C75" s="66">
        <v>3723</v>
      </c>
      <c r="D75" s="65" t="s">
        <v>184</v>
      </c>
      <c r="E75" s="78"/>
      <c r="F75" s="78"/>
      <c r="G75" s="78"/>
      <c r="H75" s="78"/>
      <c r="I75" s="79"/>
    </row>
    <row r="76" spans="1:10" s="59" customFormat="1" x14ac:dyDescent="0.3">
      <c r="A76" s="150">
        <v>38</v>
      </c>
      <c r="B76" s="87"/>
      <c r="C76" s="87"/>
      <c r="D76" s="151" t="s">
        <v>185</v>
      </c>
      <c r="E76" s="152">
        <f>E77</f>
        <v>0</v>
      </c>
      <c r="F76" s="152">
        <f t="shared" ref="F76:H77" si="21">F77</f>
        <v>234</v>
      </c>
      <c r="G76" s="152">
        <f t="shared" si="21"/>
        <v>0</v>
      </c>
      <c r="H76" s="152">
        <f t="shared" si="21"/>
        <v>0</v>
      </c>
      <c r="I76" s="152"/>
      <c r="J76" s="60"/>
    </row>
    <row r="77" spans="1:10" x14ac:dyDescent="0.3">
      <c r="A77" s="55"/>
      <c r="B77" s="55">
        <v>381</v>
      </c>
      <c r="C77" s="57"/>
      <c r="D77" s="58" t="s">
        <v>186</v>
      </c>
      <c r="E77" s="78">
        <f>E78</f>
        <v>0</v>
      </c>
      <c r="F77" s="78">
        <f t="shared" si="21"/>
        <v>234</v>
      </c>
      <c r="G77" s="78">
        <f t="shared" si="21"/>
        <v>0</v>
      </c>
      <c r="H77" s="78">
        <f t="shared" si="21"/>
        <v>0</v>
      </c>
      <c r="I77" s="78">
        <f t="shared" ref="I77" si="22">I78</f>
        <v>0</v>
      </c>
    </row>
    <row r="78" spans="1:10" hidden="1" x14ac:dyDescent="0.3">
      <c r="A78" s="63"/>
      <c r="B78" s="63"/>
      <c r="C78" s="66">
        <v>3811</v>
      </c>
      <c r="D78" s="71"/>
      <c r="E78" s="78"/>
      <c r="F78" s="78">
        <v>234</v>
      </c>
      <c r="G78" s="78"/>
      <c r="H78" s="78"/>
      <c r="I78" s="78"/>
    </row>
    <row r="79" spans="1:10" x14ac:dyDescent="0.3">
      <c r="A79" s="191" t="s">
        <v>70</v>
      </c>
      <c r="B79" s="191"/>
      <c r="C79" s="191"/>
      <c r="D79" s="149" t="s">
        <v>239</v>
      </c>
      <c r="E79" s="78">
        <f>E80</f>
        <v>0</v>
      </c>
      <c r="F79" s="78"/>
      <c r="G79" s="78"/>
      <c r="H79" s="78"/>
      <c r="I79" s="78"/>
    </row>
    <row r="80" spans="1:10" ht="34.799999999999997" customHeight="1" x14ac:dyDescent="0.3">
      <c r="A80" s="191" t="s">
        <v>271</v>
      </c>
      <c r="B80" s="191"/>
      <c r="C80" s="191"/>
      <c r="D80" s="149" t="s">
        <v>242</v>
      </c>
      <c r="E80" s="78"/>
      <c r="F80" s="78"/>
      <c r="G80" s="78"/>
      <c r="H80" s="78"/>
      <c r="I80" s="78"/>
    </row>
    <row r="81" spans="1:10" s="59" customFormat="1" x14ac:dyDescent="0.3">
      <c r="A81" s="81">
        <v>3</v>
      </c>
      <c r="B81" s="102"/>
      <c r="C81" s="103"/>
      <c r="D81" s="104" t="s">
        <v>8</v>
      </c>
      <c r="E81" s="105">
        <f>E82+E93+E124+E132+E143+E147</f>
        <v>9752</v>
      </c>
      <c r="F81" s="105">
        <f>F82+F93+F124+F132+F143+F147</f>
        <v>20000</v>
      </c>
      <c r="G81" s="105">
        <f>G82+G93+G124+G132+G143+G147</f>
        <v>20000</v>
      </c>
      <c r="H81" s="105">
        <f>H82+H93+H124+H132+H143+H147</f>
        <v>22000</v>
      </c>
      <c r="I81" s="105">
        <f>I82+I93+I124+I132+I143+I147</f>
        <v>25000</v>
      </c>
    </row>
    <row r="82" spans="1:10" s="59" customFormat="1" ht="18.75" customHeight="1" x14ac:dyDescent="0.3">
      <c r="A82" s="150" t="s">
        <v>94</v>
      </c>
      <c r="B82" s="87"/>
      <c r="C82" s="87"/>
      <c r="D82" s="151" t="s">
        <v>19</v>
      </c>
      <c r="E82" s="152">
        <f t="shared" ref="E82:F82" si="23">E83</f>
        <v>9752</v>
      </c>
      <c r="F82" s="152">
        <f t="shared" si="23"/>
        <v>20000</v>
      </c>
      <c r="G82" s="152">
        <f>G83</f>
        <v>20000</v>
      </c>
      <c r="H82" s="152">
        <v>22000</v>
      </c>
      <c r="I82" s="152">
        <v>25000</v>
      </c>
      <c r="J82" s="60"/>
    </row>
    <row r="83" spans="1:10" x14ac:dyDescent="0.3">
      <c r="A83" s="55"/>
      <c r="B83" s="56" t="s">
        <v>99</v>
      </c>
      <c r="C83" s="57"/>
      <c r="D83" s="58" t="s">
        <v>140</v>
      </c>
      <c r="E83" s="78">
        <f t="shared" ref="E83:F83" si="24">SUM(E84:E85)</f>
        <v>9752</v>
      </c>
      <c r="F83" s="78">
        <f t="shared" si="24"/>
        <v>20000</v>
      </c>
      <c r="G83" s="78">
        <f>SUM(G84:G85)</f>
        <v>20000</v>
      </c>
      <c r="H83" s="78">
        <f t="shared" ref="H83:I83" si="25">SUM(H84:H85)</f>
        <v>0</v>
      </c>
      <c r="I83" s="78">
        <f t="shared" si="25"/>
        <v>0</v>
      </c>
    </row>
    <row r="84" spans="1:10" ht="31.2" hidden="1" x14ac:dyDescent="0.3">
      <c r="A84" s="63"/>
      <c r="B84" s="63"/>
      <c r="C84" s="64" t="s">
        <v>100</v>
      </c>
      <c r="D84" s="65" t="s">
        <v>141</v>
      </c>
      <c r="E84" s="78"/>
      <c r="F84" s="78"/>
      <c r="G84" s="78">
        <v>0</v>
      </c>
      <c r="H84" s="78"/>
      <c r="I84" s="78"/>
    </row>
    <row r="85" spans="1:10" hidden="1" x14ac:dyDescent="0.3">
      <c r="A85" s="63"/>
      <c r="B85" s="63"/>
      <c r="C85" s="64" t="s">
        <v>101</v>
      </c>
      <c r="D85" s="65" t="s">
        <v>142</v>
      </c>
      <c r="E85" s="78">
        <v>9752</v>
      </c>
      <c r="F85" s="78">
        <v>20000</v>
      </c>
      <c r="G85" s="78">
        <v>20000</v>
      </c>
      <c r="H85" s="78"/>
      <c r="I85" s="78"/>
    </row>
    <row r="86" spans="1:10" x14ac:dyDescent="0.3">
      <c r="A86" s="191" t="s">
        <v>70</v>
      </c>
      <c r="B86" s="191"/>
      <c r="C86" s="191"/>
      <c r="D86" s="149" t="s">
        <v>239</v>
      </c>
      <c r="E86" s="78">
        <f>E87</f>
        <v>0</v>
      </c>
      <c r="F86" s="78"/>
      <c r="G86" s="78"/>
      <c r="H86" s="78"/>
      <c r="I86" s="78"/>
    </row>
    <row r="87" spans="1:10" ht="34.799999999999997" customHeight="1" x14ac:dyDescent="0.3">
      <c r="A87" s="191" t="s">
        <v>272</v>
      </c>
      <c r="B87" s="191"/>
      <c r="C87" s="191"/>
      <c r="D87" s="149" t="s">
        <v>243</v>
      </c>
      <c r="E87" s="78"/>
      <c r="F87" s="78"/>
      <c r="G87" s="78"/>
      <c r="H87" s="78"/>
      <c r="I87" s="78"/>
    </row>
    <row r="88" spans="1:10" s="59" customFormat="1" x14ac:dyDescent="0.3">
      <c r="A88" s="81">
        <v>3</v>
      </c>
      <c r="B88" s="102"/>
      <c r="C88" s="103"/>
      <c r="D88" s="104" t="s">
        <v>8</v>
      </c>
      <c r="E88" s="105">
        <f t="shared" ref="E88:F88" si="26">E89</f>
        <v>613</v>
      </c>
      <c r="F88" s="105">
        <f t="shared" si="26"/>
        <v>613</v>
      </c>
      <c r="G88" s="105">
        <f>G89</f>
        <v>613</v>
      </c>
      <c r="H88" s="105">
        <f t="shared" ref="H88" si="27">H89</f>
        <v>613</v>
      </c>
      <c r="I88" s="105">
        <f t="shared" ref="I88" si="28">I89</f>
        <v>613</v>
      </c>
    </row>
    <row r="89" spans="1:10" s="59" customFormat="1" ht="18.75" customHeight="1" x14ac:dyDescent="0.3">
      <c r="A89" s="150" t="s">
        <v>94</v>
      </c>
      <c r="B89" s="87"/>
      <c r="C89" s="87"/>
      <c r="D89" s="151" t="s">
        <v>19</v>
      </c>
      <c r="E89" s="152">
        <f t="shared" ref="E89:F89" si="29">E90</f>
        <v>613</v>
      </c>
      <c r="F89" s="152">
        <f t="shared" si="29"/>
        <v>613</v>
      </c>
      <c r="G89" s="152">
        <f>G90</f>
        <v>613</v>
      </c>
      <c r="H89" s="152">
        <v>613</v>
      </c>
      <c r="I89" s="152">
        <v>613</v>
      </c>
      <c r="J89" s="60"/>
    </row>
    <row r="90" spans="1:10" ht="31.2" x14ac:dyDescent="0.3">
      <c r="A90" s="55"/>
      <c r="B90" s="56" t="s">
        <v>116</v>
      </c>
      <c r="C90" s="57"/>
      <c r="D90" s="58" t="s">
        <v>157</v>
      </c>
      <c r="E90" s="78">
        <f>SUM(E91:E94)</f>
        <v>613</v>
      </c>
      <c r="F90" s="78">
        <f>SUM(F91:F94)</f>
        <v>613</v>
      </c>
      <c r="G90" s="78">
        <f>SUM(G91:G94)</f>
        <v>613</v>
      </c>
      <c r="H90" s="78">
        <f>SUM(H91:H94)</f>
        <v>0</v>
      </c>
      <c r="I90" s="78">
        <f>SUM(I91:I94)</f>
        <v>0</v>
      </c>
    </row>
    <row r="91" spans="1:10" hidden="1" x14ac:dyDescent="0.3">
      <c r="A91" s="63"/>
      <c r="B91" s="63"/>
      <c r="C91" s="64" t="s">
        <v>119</v>
      </c>
      <c r="D91" s="65" t="s">
        <v>160</v>
      </c>
      <c r="E91" s="78"/>
      <c r="F91" s="78"/>
      <c r="G91" s="78">
        <v>0</v>
      </c>
      <c r="H91" s="78"/>
      <c r="I91" s="79"/>
    </row>
    <row r="92" spans="1:10" hidden="1" x14ac:dyDescent="0.3">
      <c r="A92" s="63"/>
      <c r="B92" s="63"/>
      <c r="C92" s="66">
        <v>3295</v>
      </c>
      <c r="D92" s="69" t="s">
        <v>161</v>
      </c>
      <c r="E92" s="78"/>
      <c r="F92" s="78"/>
      <c r="G92" s="78">
        <v>0</v>
      </c>
      <c r="H92" s="78"/>
      <c r="I92" s="79"/>
    </row>
    <row r="93" spans="1:10" hidden="1" x14ac:dyDescent="0.3">
      <c r="A93" s="63"/>
      <c r="B93" s="63"/>
      <c r="C93" s="66">
        <v>3296</v>
      </c>
      <c r="D93" s="70" t="s">
        <v>162</v>
      </c>
      <c r="E93" s="78"/>
      <c r="F93" s="78"/>
      <c r="G93" s="78">
        <v>0</v>
      </c>
      <c r="H93" s="78"/>
      <c r="I93" s="79"/>
    </row>
    <row r="94" spans="1:10" ht="31.2" hidden="1" x14ac:dyDescent="0.3">
      <c r="A94" s="63"/>
      <c r="B94" s="63"/>
      <c r="C94" s="64" t="s">
        <v>120</v>
      </c>
      <c r="D94" s="65" t="s">
        <v>157</v>
      </c>
      <c r="E94" s="78">
        <v>613</v>
      </c>
      <c r="F94" s="78">
        <v>613</v>
      </c>
      <c r="G94" s="78">
        <v>613</v>
      </c>
      <c r="H94" s="78"/>
      <c r="I94" s="79"/>
    </row>
    <row r="95" spans="1:10" x14ac:dyDescent="0.3">
      <c r="A95" s="191" t="s">
        <v>70</v>
      </c>
      <c r="B95" s="191"/>
      <c r="C95" s="191"/>
      <c r="D95" s="149" t="s">
        <v>239</v>
      </c>
      <c r="E95" s="78">
        <f>E96</f>
        <v>0</v>
      </c>
      <c r="F95" s="78"/>
      <c r="G95" s="78"/>
      <c r="H95" s="78"/>
      <c r="I95" s="78"/>
    </row>
    <row r="96" spans="1:10" ht="34.799999999999997" customHeight="1" x14ac:dyDescent="0.3">
      <c r="A96" s="191" t="s">
        <v>269</v>
      </c>
      <c r="B96" s="191"/>
      <c r="C96" s="191"/>
      <c r="D96" s="149" t="s">
        <v>240</v>
      </c>
      <c r="E96" s="78"/>
      <c r="F96" s="78"/>
      <c r="G96" s="78"/>
      <c r="H96" s="78"/>
      <c r="I96" s="78"/>
    </row>
    <row r="97" spans="1:9" s="59" customFormat="1" ht="31.2" x14ac:dyDescent="0.3">
      <c r="A97" s="81">
        <v>4</v>
      </c>
      <c r="B97" s="82"/>
      <c r="C97" s="83"/>
      <c r="D97" s="84" t="s">
        <v>10</v>
      </c>
      <c r="E97" s="85">
        <f>E98+E102+E118</f>
        <v>14396</v>
      </c>
      <c r="F97" s="85">
        <f t="shared" ref="F97:I97" si="30">F98+F102+F118</f>
        <v>51361</v>
      </c>
      <c r="G97" s="85">
        <f>G98+G102+G118</f>
        <v>45000</v>
      </c>
      <c r="H97" s="85">
        <f t="shared" si="30"/>
        <v>45000</v>
      </c>
      <c r="I97" s="85">
        <f t="shared" si="30"/>
        <v>45000</v>
      </c>
    </row>
    <row r="98" spans="1:9" s="72" customFormat="1" ht="46.8" x14ac:dyDescent="0.3">
      <c r="A98" s="86">
        <v>41</v>
      </c>
      <c r="B98" s="87"/>
      <c r="C98" s="87"/>
      <c r="D98" s="88" t="s">
        <v>238</v>
      </c>
      <c r="E98" s="89">
        <f>E99</f>
        <v>0</v>
      </c>
      <c r="F98" s="89">
        <f t="shared" ref="F98:I98" si="31">F99</f>
        <v>0</v>
      </c>
      <c r="G98" s="89">
        <f t="shared" si="31"/>
        <v>0</v>
      </c>
      <c r="H98" s="89">
        <f t="shared" si="31"/>
        <v>0</v>
      </c>
      <c r="I98" s="89">
        <f t="shared" si="31"/>
        <v>0</v>
      </c>
    </row>
    <row r="99" spans="1:9" s="59" customFormat="1" x14ac:dyDescent="0.3">
      <c r="A99" s="90"/>
      <c r="B99" s="91" t="s">
        <v>187</v>
      </c>
      <c r="C99" s="90"/>
      <c r="D99" s="92" t="s">
        <v>188</v>
      </c>
      <c r="E99" s="93">
        <f>SUM(E100:E101)</f>
        <v>0</v>
      </c>
      <c r="F99" s="93">
        <f t="shared" ref="F99:I99" si="32">SUM(F100:F101)</f>
        <v>0</v>
      </c>
      <c r="G99" s="93">
        <f t="shared" si="32"/>
        <v>0</v>
      </c>
      <c r="H99" s="93">
        <f t="shared" si="32"/>
        <v>0</v>
      </c>
      <c r="I99" s="93">
        <f t="shared" si="32"/>
        <v>0</v>
      </c>
    </row>
    <row r="100" spans="1:9" s="73" customFormat="1" hidden="1" x14ac:dyDescent="0.3">
      <c r="A100" s="94"/>
      <c r="B100" s="94"/>
      <c r="C100" s="95" t="s">
        <v>189</v>
      </c>
      <c r="D100" s="96" t="s">
        <v>190</v>
      </c>
      <c r="E100" s="97"/>
      <c r="F100" s="98"/>
      <c r="G100" s="98"/>
      <c r="H100" s="98"/>
      <c r="I100" s="98"/>
    </row>
    <row r="101" spans="1:9" s="73" customFormat="1" hidden="1" x14ac:dyDescent="0.3">
      <c r="A101" s="94"/>
      <c r="B101" s="94"/>
      <c r="C101" s="95" t="s">
        <v>191</v>
      </c>
      <c r="D101" s="96" t="s">
        <v>192</v>
      </c>
      <c r="E101" s="97"/>
      <c r="F101" s="98"/>
      <c r="G101" s="98">
        <v>0</v>
      </c>
      <c r="H101" s="98"/>
      <c r="I101" s="98"/>
    </row>
    <row r="102" spans="1:9" s="72" customFormat="1" ht="46.8" x14ac:dyDescent="0.3">
      <c r="A102" s="86" t="s">
        <v>193</v>
      </c>
      <c r="B102" s="87"/>
      <c r="C102" s="87"/>
      <c r="D102" s="88" t="s">
        <v>25</v>
      </c>
      <c r="E102" s="89">
        <f>E103+E111+E113+E115</f>
        <v>11288</v>
      </c>
      <c r="F102" s="89">
        <f t="shared" ref="F102:I102" si="33">F103+F111+F113+F115</f>
        <v>51361</v>
      </c>
      <c r="G102" s="89">
        <f t="shared" si="33"/>
        <v>35000</v>
      </c>
      <c r="H102" s="89">
        <f t="shared" si="33"/>
        <v>35000</v>
      </c>
      <c r="I102" s="89">
        <f t="shared" si="33"/>
        <v>35000</v>
      </c>
    </row>
    <row r="103" spans="1:9" s="59" customFormat="1" x14ac:dyDescent="0.3">
      <c r="A103" s="90"/>
      <c r="B103" s="91" t="s">
        <v>194</v>
      </c>
      <c r="C103" s="90"/>
      <c r="D103" s="92" t="s">
        <v>195</v>
      </c>
      <c r="E103" s="93">
        <f>SUM(E104:E110)</f>
        <v>2515</v>
      </c>
      <c r="F103" s="93">
        <f t="shared" ref="F103:G103" si="34">SUM(F104:F110)</f>
        <v>16861</v>
      </c>
      <c r="G103" s="93">
        <f t="shared" si="34"/>
        <v>25000</v>
      </c>
      <c r="H103" s="93">
        <f>G103</f>
        <v>25000</v>
      </c>
      <c r="I103" s="93">
        <f>H103</f>
        <v>25000</v>
      </c>
    </row>
    <row r="104" spans="1:9" s="73" customFormat="1" hidden="1" x14ac:dyDescent="0.3">
      <c r="A104" s="94"/>
      <c r="B104" s="94"/>
      <c r="C104" s="95" t="s">
        <v>196</v>
      </c>
      <c r="D104" s="96" t="s">
        <v>197</v>
      </c>
      <c r="E104" s="97">
        <v>2462</v>
      </c>
      <c r="F104" s="98">
        <v>8963</v>
      </c>
      <c r="G104" s="98">
        <v>8500</v>
      </c>
      <c r="H104" s="98"/>
      <c r="I104" s="98"/>
    </row>
    <row r="105" spans="1:9" s="73" customFormat="1" hidden="1" x14ac:dyDescent="0.3">
      <c r="A105" s="94"/>
      <c r="B105" s="94"/>
      <c r="C105" s="95" t="s">
        <v>198</v>
      </c>
      <c r="D105" s="96" t="s">
        <v>199</v>
      </c>
      <c r="E105" s="97">
        <v>53</v>
      </c>
      <c r="F105" s="98"/>
      <c r="G105" s="98"/>
      <c r="H105" s="98"/>
      <c r="I105" s="98"/>
    </row>
    <row r="106" spans="1:9" s="73" customFormat="1" ht="31.2" hidden="1" x14ac:dyDescent="0.3">
      <c r="A106" s="94"/>
      <c r="B106" s="94"/>
      <c r="C106" s="95" t="s">
        <v>200</v>
      </c>
      <c r="D106" s="96" t="s">
        <v>201</v>
      </c>
      <c r="E106" s="97"/>
      <c r="F106" s="98"/>
      <c r="G106" s="98"/>
      <c r="H106" s="98"/>
      <c r="I106" s="98"/>
    </row>
    <row r="107" spans="1:9" s="73" customFormat="1" ht="31.2" hidden="1" x14ac:dyDescent="0.3">
      <c r="A107" s="94"/>
      <c r="B107" s="94"/>
      <c r="C107" s="95" t="s">
        <v>202</v>
      </c>
      <c r="D107" s="96" t="s">
        <v>203</v>
      </c>
      <c r="E107" s="97"/>
      <c r="F107" s="98"/>
      <c r="G107" s="98"/>
      <c r="H107" s="98"/>
      <c r="I107" s="98"/>
    </row>
    <row r="108" spans="1:9" s="73" customFormat="1" hidden="1" x14ac:dyDescent="0.3">
      <c r="A108" s="94"/>
      <c r="B108" s="94"/>
      <c r="C108" s="95" t="s">
        <v>204</v>
      </c>
      <c r="D108" s="96" t="s">
        <v>205</v>
      </c>
      <c r="E108" s="97"/>
      <c r="F108" s="98"/>
      <c r="G108" s="98"/>
      <c r="H108" s="98"/>
      <c r="I108" s="98"/>
    </row>
    <row r="109" spans="1:9" s="73" customFormat="1" hidden="1" x14ac:dyDescent="0.3">
      <c r="A109" s="94"/>
      <c r="B109" s="94"/>
      <c r="C109" s="95" t="s">
        <v>206</v>
      </c>
      <c r="D109" s="96" t="s">
        <v>207</v>
      </c>
      <c r="E109" s="97"/>
      <c r="F109" s="98"/>
      <c r="G109" s="98"/>
      <c r="H109" s="98"/>
      <c r="I109" s="98"/>
    </row>
    <row r="110" spans="1:9" s="73" customFormat="1" ht="31.2" hidden="1" x14ac:dyDescent="0.3">
      <c r="A110" s="94"/>
      <c r="B110" s="94"/>
      <c r="C110" s="95" t="s">
        <v>208</v>
      </c>
      <c r="D110" s="96" t="s">
        <v>209</v>
      </c>
      <c r="E110" s="97"/>
      <c r="F110" s="98">
        <v>7898</v>
      </c>
      <c r="G110" s="98">
        <f>2500+14000</f>
        <v>16500</v>
      </c>
      <c r="H110" s="98"/>
      <c r="I110" s="98">
        <v>0</v>
      </c>
    </row>
    <row r="111" spans="1:9" s="59" customFormat="1" ht="31.2" x14ac:dyDescent="0.3">
      <c r="A111" s="90"/>
      <c r="B111" s="90">
        <v>424</v>
      </c>
      <c r="C111" s="90"/>
      <c r="D111" s="92" t="s">
        <v>210</v>
      </c>
      <c r="E111" s="93">
        <f>E112</f>
        <v>8773</v>
      </c>
      <c r="F111" s="99">
        <f>SUM(F112)</f>
        <v>10500</v>
      </c>
      <c r="G111" s="99">
        <f t="shared" ref="G111" si="35">SUM(G112)</f>
        <v>10000</v>
      </c>
      <c r="H111" s="99">
        <v>10000</v>
      </c>
      <c r="I111" s="99">
        <v>10000</v>
      </c>
    </row>
    <row r="112" spans="1:9" s="73" customFormat="1" hidden="1" x14ac:dyDescent="0.3">
      <c r="A112" s="94"/>
      <c r="B112" s="94"/>
      <c r="C112" s="100">
        <v>4241</v>
      </c>
      <c r="D112" s="101" t="s">
        <v>211</v>
      </c>
      <c r="E112" s="97">
        <v>8773</v>
      </c>
      <c r="F112" s="98">
        <v>10500</v>
      </c>
      <c r="G112" s="98">
        <v>10000</v>
      </c>
      <c r="H112" s="98"/>
      <c r="I112" s="98"/>
    </row>
    <row r="113" spans="1:9" s="59" customFormat="1" ht="31.2" x14ac:dyDescent="0.3">
      <c r="A113" s="90"/>
      <c r="B113" s="91">
        <v>425</v>
      </c>
      <c r="C113" s="90"/>
      <c r="D113" s="92" t="s">
        <v>212</v>
      </c>
      <c r="E113" s="93">
        <f>E114</f>
        <v>0</v>
      </c>
      <c r="F113" s="99">
        <f>SUM(F114)</f>
        <v>0</v>
      </c>
      <c r="G113" s="99">
        <f t="shared" ref="G113:I113" si="36">SUM(G114)</f>
        <v>0</v>
      </c>
      <c r="H113" s="99">
        <f t="shared" si="36"/>
        <v>0</v>
      </c>
      <c r="I113" s="99">
        <f t="shared" si="36"/>
        <v>0</v>
      </c>
    </row>
    <row r="114" spans="1:9" s="73" customFormat="1" hidden="1" x14ac:dyDescent="0.3">
      <c r="A114" s="94"/>
      <c r="B114" s="94"/>
      <c r="C114" s="95">
        <v>4251</v>
      </c>
      <c r="D114" s="96" t="s">
        <v>213</v>
      </c>
      <c r="E114" s="97"/>
      <c r="F114" s="98"/>
      <c r="G114" s="98"/>
      <c r="H114" s="98"/>
      <c r="I114" s="98"/>
    </row>
    <row r="115" spans="1:9" s="59" customFormat="1" ht="31.2" x14ac:dyDescent="0.3">
      <c r="A115" s="90"/>
      <c r="B115" s="91">
        <v>426</v>
      </c>
      <c r="C115" s="90"/>
      <c r="D115" s="92" t="s">
        <v>214</v>
      </c>
      <c r="E115" s="93">
        <f>SUM(E116:E117)</f>
        <v>0</v>
      </c>
      <c r="F115" s="93">
        <f t="shared" ref="F115:I115" si="37">SUM(F116:F117)</f>
        <v>24000</v>
      </c>
      <c r="G115" s="93">
        <f t="shared" si="37"/>
        <v>0</v>
      </c>
      <c r="H115" s="93">
        <f t="shared" si="37"/>
        <v>0</v>
      </c>
      <c r="I115" s="93">
        <f t="shared" si="37"/>
        <v>0</v>
      </c>
    </row>
    <row r="116" spans="1:9" s="73" customFormat="1" ht="31.2" hidden="1" x14ac:dyDescent="0.3">
      <c r="A116" s="94"/>
      <c r="B116" s="94"/>
      <c r="C116" s="95">
        <v>4262</v>
      </c>
      <c r="D116" s="96" t="s">
        <v>215</v>
      </c>
      <c r="E116" s="97"/>
      <c r="F116" s="98"/>
      <c r="G116" s="98"/>
      <c r="H116" s="98"/>
      <c r="I116" s="98"/>
    </row>
    <row r="117" spans="1:9" s="73" customFormat="1" ht="31.2" hidden="1" x14ac:dyDescent="0.3">
      <c r="A117" s="94"/>
      <c r="B117" s="94"/>
      <c r="C117" s="95">
        <v>4264</v>
      </c>
      <c r="D117" s="96" t="s">
        <v>216</v>
      </c>
      <c r="E117" s="97"/>
      <c r="F117" s="98">
        <v>24000</v>
      </c>
      <c r="G117" s="98"/>
      <c r="H117" s="98"/>
      <c r="I117" s="98"/>
    </row>
    <row r="118" spans="1:9" s="72" customFormat="1" ht="31.2" x14ac:dyDescent="0.3">
      <c r="A118" s="86" t="s">
        <v>217</v>
      </c>
      <c r="B118" s="87"/>
      <c r="C118" s="87"/>
      <c r="D118" s="88" t="s">
        <v>218</v>
      </c>
      <c r="E118" s="89">
        <f>E119+E121+E123+E125</f>
        <v>3108</v>
      </c>
      <c r="F118" s="89">
        <f t="shared" ref="F118:G118" si="38">F119+F121+F123+F125</f>
        <v>0</v>
      </c>
      <c r="G118" s="89">
        <f t="shared" si="38"/>
        <v>10000</v>
      </c>
      <c r="H118" s="89">
        <v>10000</v>
      </c>
      <c r="I118" s="89">
        <v>10000</v>
      </c>
    </row>
    <row r="119" spans="1:9" s="59" customFormat="1" ht="31.2" x14ac:dyDescent="0.3">
      <c r="A119" s="90"/>
      <c r="B119" s="91" t="s">
        <v>219</v>
      </c>
      <c r="C119" s="90"/>
      <c r="D119" s="92" t="s">
        <v>220</v>
      </c>
      <c r="E119" s="93">
        <f>E120</f>
        <v>3108</v>
      </c>
      <c r="F119" s="93">
        <f t="shared" ref="F119:I119" si="39">F120</f>
        <v>0</v>
      </c>
      <c r="G119" s="93">
        <f t="shared" si="39"/>
        <v>10000</v>
      </c>
      <c r="H119" s="93">
        <f t="shared" si="39"/>
        <v>0</v>
      </c>
      <c r="I119" s="93">
        <f t="shared" si="39"/>
        <v>0</v>
      </c>
    </row>
    <row r="120" spans="1:9" s="73" customFormat="1" ht="31.2" hidden="1" x14ac:dyDescent="0.3">
      <c r="A120" s="94"/>
      <c r="B120" s="94"/>
      <c r="C120" s="95" t="s">
        <v>221</v>
      </c>
      <c r="D120" s="96" t="s">
        <v>220</v>
      </c>
      <c r="E120" s="97">
        <v>3108</v>
      </c>
      <c r="F120" s="98"/>
      <c r="G120" s="98">
        <v>10000</v>
      </c>
      <c r="H120" s="98"/>
      <c r="I120" s="98"/>
    </row>
    <row r="121" spans="1:9" s="59" customFormat="1" ht="31.2" x14ac:dyDescent="0.3">
      <c r="A121" s="90"/>
      <c r="B121" s="91" t="s">
        <v>222</v>
      </c>
      <c r="C121" s="90"/>
      <c r="D121" s="92" t="s">
        <v>223</v>
      </c>
      <c r="E121" s="93">
        <f>E122</f>
        <v>0</v>
      </c>
      <c r="F121" s="99">
        <f>SUM(F122)</f>
        <v>0</v>
      </c>
      <c r="G121" s="99">
        <f t="shared" ref="G121:I121" si="40">SUM(G122)</f>
        <v>0</v>
      </c>
      <c r="H121" s="99">
        <f t="shared" si="40"/>
        <v>0</v>
      </c>
      <c r="I121" s="99">
        <f t="shared" si="40"/>
        <v>0</v>
      </c>
    </row>
    <row r="122" spans="1:9" s="73" customFormat="1" ht="31.2" hidden="1" x14ac:dyDescent="0.3">
      <c r="A122" s="94"/>
      <c r="B122" s="94"/>
      <c r="C122" s="95" t="s">
        <v>224</v>
      </c>
      <c r="D122" s="96" t="s">
        <v>223</v>
      </c>
      <c r="E122" s="97"/>
      <c r="F122" s="97"/>
      <c r="G122" s="97"/>
      <c r="H122" s="97"/>
      <c r="I122" s="97"/>
    </row>
    <row r="123" spans="1:9" s="59" customFormat="1" ht="31.2" x14ac:dyDescent="0.3">
      <c r="A123" s="90"/>
      <c r="B123" s="91" t="s">
        <v>225</v>
      </c>
      <c r="C123" s="90"/>
      <c r="D123" s="92" t="s">
        <v>226</v>
      </c>
      <c r="E123" s="93">
        <f>E124</f>
        <v>0</v>
      </c>
      <c r="F123" s="93">
        <f t="shared" ref="F123:I123" si="41">F124</f>
        <v>0</v>
      </c>
      <c r="G123" s="93">
        <f t="shared" si="41"/>
        <v>0</v>
      </c>
      <c r="H123" s="93">
        <f t="shared" si="41"/>
        <v>0</v>
      </c>
      <c r="I123" s="93">
        <f t="shared" si="41"/>
        <v>0</v>
      </c>
    </row>
    <row r="124" spans="1:9" s="73" customFormat="1" ht="31.2" hidden="1" x14ac:dyDescent="0.3">
      <c r="A124" s="94"/>
      <c r="B124" s="94"/>
      <c r="C124" s="95" t="s">
        <v>227</v>
      </c>
      <c r="D124" s="96" t="s">
        <v>226</v>
      </c>
      <c r="E124" s="97"/>
      <c r="F124" s="98"/>
      <c r="G124" s="98"/>
      <c r="H124" s="98"/>
      <c r="I124" s="98"/>
    </row>
    <row r="125" spans="1:9" s="59" customFormat="1" ht="31.2" x14ac:dyDescent="0.3">
      <c r="A125" s="90"/>
      <c r="B125" s="91" t="s">
        <v>228</v>
      </c>
      <c r="C125" s="90"/>
      <c r="D125" s="92" t="s">
        <v>229</v>
      </c>
      <c r="E125" s="93">
        <f>E126</f>
        <v>0</v>
      </c>
      <c r="F125" s="93">
        <f t="shared" ref="F125:I125" si="42">F126</f>
        <v>0</v>
      </c>
      <c r="G125" s="93">
        <f t="shared" si="42"/>
        <v>0</v>
      </c>
      <c r="H125" s="93">
        <f t="shared" si="42"/>
        <v>0</v>
      </c>
      <c r="I125" s="93">
        <f t="shared" si="42"/>
        <v>0</v>
      </c>
    </row>
    <row r="126" spans="1:9" s="73" customFormat="1" ht="31.2" hidden="1" x14ac:dyDescent="0.3">
      <c r="A126" s="94"/>
      <c r="B126" s="94"/>
      <c r="C126" s="95" t="s">
        <v>230</v>
      </c>
      <c r="D126" s="96" t="s">
        <v>229</v>
      </c>
      <c r="E126" s="97"/>
      <c r="F126" s="98"/>
      <c r="G126" s="98"/>
      <c r="H126" s="98"/>
      <c r="I126" s="98"/>
    </row>
    <row r="127" spans="1:9" s="59" customFormat="1" x14ac:dyDescent="0.3">
      <c r="A127" s="81">
        <v>9</v>
      </c>
      <c r="B127" s="102"/>
      <c r="C127" s="103"/>
      <c r="D127" s="104" t="s">
        <v>71</v>
      </c>
      <c r="E127" s="105">
        <f>E128</f>
        <v>3664</v>
      </c>
      <c r="F127" s="105">
        <f t="shared" ref="F127:I127" si="43">F128</f>
        <v>500</v>
      </c>
      <c r="G127" s="105">
        <f t="shared" si="43"/>
        <v>500</v>
      </c>
      <c r="H127" s="105">
        <f t="shared" si="43"/>
        <v>500</v>
      </c>
      <c r="I127" s="105">
        <f t="shared" si="43"/>
        <v>500</v>
      </c>
    </row>
    <row r="128" spans="1:9" s="72" customFormat="1" x14ac:dyDescent="0.3">
      <c r="A128" s="86">
        <v>92</v>
      </c>
      <c r="B128" s="87"/>
      <c r="C128" s="87"/>
      <c r="D128" s="88" t="s">
        <v>231</v>
      </c>
      <c r="E128" s="89">
        <f>E129</f>
        <v>3664</v>
      </c>
      <c r="F128" s="89">
        <f t="shared" ref="F128:I128" si="44">F129</f>
        <v>500</v>
      </c>
      <c r="G128" s="89">
        <f t="shared" si="44"/>
        <v>500</v>
      </c>
      <c r="H128" s="89">
        <f t="shared" si="44"/>
        <v>500</v>
      </c>
      <c r="I128" s="89">
        <f t="shared" si="44"/>
        <v>500</v>
      </c>
    </row>
    <row r="129" spans="1:10" s="59" customFormat="1" ht="18" customHeight="1" x14ac:dyDescent="0.3">
      <c r="A129" s="90"/>
      <c r="B129" s="106" t="s">
        <v>232</v>
      </c>
      <c r="C129" s="107"/>
      <c r="D129" s="108" t="s">
        <v>233</v>
      </c>
      <c r="E129" s="99">
        <f>E130-E131</f>
        <v>3664</v>
      </c>
      <c r="F129" s="99">
        <f t="shared" ref="F129:I129" si="45">F130-F131</f>
        <v>500</v>
      </c>
      <c r="G129" s="99">
        <f t="shared" si="45"/>
        <v>500</v>
      </c>
      <c r="H129" s="99">
        <f t="shared" si="45"/>
        <v>500</v>
      </c>
      <c r="I129" s="99">
        <f t="shared" si="45"/>
        <v>500</v>
      </c>
      <c r="J129" s="60"/>
    </row>
    <row r="130" spans="1:10" s="73" customFormat="1" ht="15.75" hidden="1" customHeight="1" x14ac:dyDescent="0.3">
      <c r="A130" s="94"/>
      <c r="B130" s="109"/>
      <c r="C130" s="110" t="s">
        <v>234</v>
      </c>
      <c r="D130" s="111" t="s">
        <v>235</v>
      </c>
      <c r="E130" s="98">
        <v>3664</v>
      </c>
      <c r="F130" s="112">
        <v>500</v>
      </c>
      <c r="G130" s="112">
        <v>500</v>
      </c>
      <c r="H130" s="112">
        <v>500</v>
      </c>
      <c r="I130" s="112">
        <v>500</v>
      </c>
      <c r="J130" s="74"/>
    </row>
    <row r="131" spans="1:10" s="73" customFormat="1" ht="15.75" hidden="1" customHeight="1" x14ac:dyDescent="0.3">
      <c r="A131" s="94"/>
      <c r="B131" s="109"/>
      <c r="C131" s="110" t="s">
        <v>236</v>
      </c>
      <c r="D131" s="111" t="s">
        <v>237</v>
      </c>
      <c r="E131" s="98">
        <v>0</v>
      </c>
      <c r="F131" s="112">
        <v>0</v>
      </c>
      <c r="G131" s="112"/>
      <c r="H131" s="112"/>
      <c r="I131" s="112">
        <v>0</v>
      </c>
      <c r="J131" s="74"/>
    </row>
  </sheetData>
  <mergeCells count="12">
    <mergeCell ref="A7:C7"/>
    <mergeCell ref="A8:C8"/>
    <mergeCell ref="A1:I1"/>
    <mergeCell ref="A3:I3"/>
    <mergeCell ref="A5:C5"/>
    <mergeCell ref="A6:C6"/>
    <mergeCell ref="A79:C79"/>
    <mergeCell ref="A80:C80"/>
    <mergeCell ref="A95:C95"/>
    <mergeCell ref="A96:C96"/>
    <mergeCell ref="A86:C86"/>
    <mergeCell ref="A87:C87"/>
  </mergeCells>
  <pageMargins left="0.7" right="0.7" top="0.75" bottom="0.75" header="0.3" footer="0.3"/>
  <pageSetup paperSize="9" scale="72" fitToHeight="0" orientation="landscape" r:id="rId1"/>
  <rowBreaks count="4" manualBreakCount="4">
    <brk id="27" max="16383" man="1"/>
    <brk id="52" max="16383" man="1"/>
    <brk id="102" max="16383" man="1"/>
    <brk id="12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  <vt:lpstr>'Prihodi i rashodi po izvorima'!Podrucje_ispisa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Ljiljana Vidić Rkman</cp:lastModifiedBy>
  <cp:lastPrinted>2023-10-06T10:11:01Z</cp:lastPrinted>
  <dcterms:created xsi:type="dcterms:W3CDTF">2022-08-12T12:51:27Z</dcterms:created>
  <dcterms:modified xsi:type="dcterms:W3CDTF">2023-10-10T05:32:54Z</dcterms:modified>
</cp:coreProperties>
</file>