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čenik\Documents\PRORAČUN 2024\"/>
    </mc:Choice>
  </mc:AlternateContent>
  <xr:revisionPtr revIDLastSave="0" documentId="13_ncr:1_{21B1B147-7283-47DC-8F30-1A1D9E01C40F}" xr6:coauthVersionLast="47" xr6:coauthVersionMax="47" xr10:uidLastSave="{00000000-0000-0000-0000-000000000000}"/>
  <bookViews>
    <workbookView xWindow="-108" yWindow="-108" windowWidth="23256" windowHeight="12456" tabRatio="908" activeTab="6" xr2:uid="{00000000-000D-0000-FFFF-FFFF00000000}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12" r:id="rId7"/>
  </sheets>
  <definedNames>
    <definedName name="_xlnm._FilterDatabase" localSheetId="2" hidden="1">'Prihodi i rashodi po izvorima'!#REF!</definedName>
    <definedName name="_xlnm.Print_Area" localSheetId="1">' Račun prihoda i rashoda'!$A$1:$F$53</definedName>
    <definedName name="_xlnm.Print_Area" localSheetId="6">'POSEBNI DIO'!$A$1:$E$202</definedName>
    <definedName name="_xlnm.Print_Area" localSheetId="2">'Prihodi i rashodi po izvorima'!$A$1:$D$26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0" i="12" l="1"/>
  <c r="D130" i="12" s="1"/>
  <c r="D134" i="12"/>
  <c r="E133" i="12"/>
  <c r="C133" i="12"/>
  <c r="C132" i="12" s="1"/>
  <c r="C131" i="12" s="1"/>
  <c r="E159" i="12"/>
  <c r="C11" i="5"/>
  <c r="C12" i="5"/>
  <c r="C13" i="5"/>
  <c r="C10" i="5"/>
  <c r="H27" i="10"/>
  <c r="H12" i="10"/>
  <c r="G13" i="10"/>
  <c r="F13" i="10"/>
  <c r="F9" i="10"/>
  <c r="D32" i="12"/>
  <c r="D33" i="12"/>
  <c r="D34" i="12"/>
  <c r="D35" i="12"/>
  <c r="D37" i="12"/>
  <c r="D39" i="12"/>
  <c r="D40" i="12"/>
  <c r="D43" i="12"/>
  <c r="D44" i="12"/>
  <c r="D45" i="12"/>
  <c r="D46" i="12"/>
  <c r="D48" i="12"/>
  <c r="D50" i="12"/>
  <c r="D51" i="12"/>
  <c r="D52" i="12"/>
  <c r="D54" i="12"/>
  <c r="D55" i="12"/>
  <c r="D57" i="12"/>
  <c r="D59" i="12"/>
  <c r="D62" i="12"/>
  <c r="D63" i="12"/>
  <c r="D64" i="12"/>
  <c r="D66" i="12"/>
  <c r="D67" i="12"/>
  <c r="D69" i="12"/>
  <c r="D70" i="12"/>
  <c r="D71" i="12"/>
  <c r="D72" i="12"/>
  <c r="D73" i="12"/>
  <c r="D75" i="12"/>
  <c r="D76" i="12"/>
  <c r="D78" i="12"/>
  <c r="D79" i="12"/>
  <c r="D81" i="12"/>
  <c r="D82" i="12"/>
  <c r="D84" i="12"/>
  <c r="D87" i="12"/>
  <c r="D89" i="12"/>
  <c r="D91" i="12"/>
  <c r="D95" i="12"/>
  <c r="D96" i="12"/>
  <c r="D98" i="12"/>
  <c r="D107" i="12"/>
  <c r="D108" i="12"/>
  <c r="D109" i="12"/>
  <c r="D110" i="12"/>
  <c r="D111" i="12"/>
  <c r="D112" i="12"/>
  <c r="D113" i="12"/>
  <c r="D114" i="12"/>
  <c r="D115" i="12"/>
  <c r="D117" i="12"/>
  <c r="D125" i="12"/>
  <c r="D126" i="12"/>
  <c r="D127" i="12"/>
  <c r="D143" i="12"/>
  <c r="D145" i="12"/>
  <c r="D148" i="12"/>
  <c r="D149" i="12"/>
  <c r="D150" i="12"/>
  <c r="D151" i="12"/>
  <c r="D152" i="12"/>
  <c r="D155" i="12"/>
  <c r="D161" i="12"/>
  <c r="D164" i="12"/>
  <c r="D167" i="12"/>
  <c r="D171" i="12"/>
  <c r="D176" i="12"/>
  <c r="D179" i="12"/>
  <c r="D186" i="12"/>
  <c r="D188" i="12"/>
  <c r="D193" i="12"/>
  <c r="D195" i="12"/>
  <c r="D196" i="12"/>
  <c r="D197" i="12"/>
  <c r="D201" i="12"/>
  <c r="C38" i="12"/>
  <c r="E38" i="12"/>
  <c r="E36" i="12"/>
  <c r="E31" i="12"/>
  <c r="C129" i="12"/>
  <c r="C128" i="12" s="1"/>
  <c r="C61" i="12"/>
  <c r="C106" i="12"/>
  <c r="C147" i="12"/>
  <c r="C146" i="12" s="1"/>
  <c r="C47" i="12"/>
  <c r="E47" i="12"/>
  <c r="C42" i="12"/>
  <c r="C31" i="12"/>
  <c r="C49" i="12"/>
  <c r="C160" i="12"/>
  <c r="E160" i="12"/>
  <c r="D133" i="12" l="1"/>
  <c r="E132" i="12"/>
  <c r="D160" i="12"/>
  <c r="D47" i="12"/>
  <c r="D31" i="12"/>
  <c r="D38" i="12"/>
  <c r="C105" i="12"/>
  <c r="D105" i="12" s="1"/>
  <c r="D106" i="12"/>
  <c r="C104" i="12"/>
  <c r="D104" i="12" s="1"/>
  <c r="E30" i="12"/>
  <c r="E141" i="12"/>
  <c r="D141" i="12" s="1"/>
  <c r="C200" i="12"/>
  <c r="C199" i="12" s="1"/>
  <c r="C198" i="12" s="1"/>
  <c r="C194" i="12"/>
  <c r="C192" i="12"/>
  <c r="C187" i="12"/>
  <c r="C185" i="12"/>
  <c r="C178" i="12"/>
  <c r="C177" i="12" s="1"/>
  <c r="C175" i="12"/>
  <c r="C174" i="12" s="1"/>
  <c r="C170" i="12"/>
  <c r="C169" i="12" s="1"/>
  <c r="C168" i="12" s="1"/>
  <c r="C166" i="12"/>
  <c r="C165" i="12" s="1"/>
  <c r="C163" i="12"/>
  <c r="C162" i="12" s="1"/>
  <c r="C158" i="12"/>
  <c r="C157" i="12" s="1"/>
  <c r="C154" i="12"/>
  <c r="C153" i="12" s="1"/>
  <c r="C144" i="12"/>
  <c r="C142" i="12"/>
  <c r="C140" i="12"/>
  <c r="C124" i="12"/>
  <c r="C94" i="12"/>
  <c r="C93" i="12" s="1"/>
  <c r="C92" i="12" s="1"/>
  <c r="C90" i="12"/>
  <c r="C88" i="12"/>
  <c r="C86" i="12"/>
  <c r="C83" i="12"/>
  <c r="C80" i="12"/>
  <c r="C77" i="12"/>
  <c r="C74" i="12"/>
  <c r="C68" i="12"/>
  <c r="C65" i="12"/>
  <c r="C58" i="12"/>
  <c r="C56" i="12"/>
  <c r="C36" i="12"/>
  <c r="D36" i="3"/>
  <c r="D32" i="3" s="1"/>
  <c r="B12" i="5"/>
  <c r="E200" i="12"/>
  <c r="D200" i="12" s="1"/>
  <c r="E194" i="12"/>
  <c r="E192" i="12"/>
  <c r="E187" i="12"/>
  <c r="E185" i="12"/>
  <c r="E178" i="12"/>
  <c r="E175" i="12"/>
  <c r="E170" i="12"/>
  <c r="E166" i="12"/>
  <c r="E163" i="12"/>
  <c r="D159" i="12"/>
  <c r="E154" i="12"/>
  <c r="E147" i="12"/>
  <c r="D147" i="12" s="1"/>
  <c r="E144" i="12"/>
  <c r="D144" i="12" s="1"/>
  <c r="E142" i="12"/>
  <c r="D142" i="12" s="1"/>
  <c r="E129" i="12"/>
  <c r="E94" i="12"/>
  <c r="E90" i="12"/>
  <c r="E88" i="12"/>
  <c r="E86" i="12"/>
  <c r="E83" i="12"/>
  <c r="E80" i="12"/>
  <c r="E77" i="12"/>
  <c r="E74" i="12"/>
  <c r="E68" i="12"/>
  <c r="E65" i="12"/>
  <c r="E61" i="12"/>
  <c r="D61" i="12" s="1"/>
  <c r="E58" i="12"/>
  <c r="D58" i="12" s="1"/>
  <c r="E56" i="12"/>
  <c r="D56" i="12" s="1"/>
  <c r="E53" i="12"/>
  <c r="D53" i="12" s="1"/>
  <c r="E49" i="12"/>
  <c r="D49" i="12" s="1"/>
  <c r="E42" i="12"/>
  <c r="D42" i="12" s="1"/>
  <c r="D132" i="12" l="1"/>
  <c r="E131" i="12"/>
  <c r="D131" i="12" s="1"/>
  <c r="D65" i="12"/>
  <c r="D74" i="12"/>
  <c r="D80" i="12"/>
  <c r="D86" i="12"/>
  <c r="D90" i="12"/>
  <c r="D154" i="12"/>
  <c r="D163" i="12"/>
  <c r="D170" i="12"/>
  <c r="D178" i="12"/>
  <c r="D187" i="12"/>
  <c r="D194" i="12"/>
  <c r="C41" i="12"/>
  <c r="C139" i="12"/>
  <c r="C184" i="12"/>
  <c r="C183" i="12" s="1"/>
  <c r="C182" i="12" s="1"/>
  <c r="E128" i="12"/>
  <c r="D129" i="12"/>
  <c r="C30" i="12"/>
  <c r="D36" i="12"/>
  <c r="D68" i="12"/>
  <c r="D77" i="12"/>
  <c r="D83" i="12"/>
  <c r="D88" i="12"/>
  <c r="D94" i="12"/>
  <c r="D166" i="12"/>
  <c r="D175" i="12"/>
  <c r="D185" i="12"/>
  <c r="D192" i="12"/>
  <c r="D30" i="12"/>
  <c r="C60" i="12"/>
  <c r="C173" i="12"/>
  <c r="C172" i="12" s="1"/>
  <c r="E153" i="12"/>
  <c r="D153" i="12" s="1"/>
  <c r="E169" i="12"/>
  <c r="D169" i="12" s="1"/>
  <c r="E177" i="12"/>
  <c r="D177" i="12" s="1"/>
  <c r="E93" i="12"/>
  <c r="D93" i="12" s="1"/>
  <c r="E158" i="12"/>
  <c r="D158" i="12" s="1"/>
  <c r="E165" i="12"/>
  <c r="D165" i="12" s="1"/>
  <c r="E174" i="12"/>
  <c r="D174" i="12" s="1"/>
  <c r="E199" i="12"/>
  <c r="D199" i="12" s="1"/>
  <c r="C156" i="12"/>
  <c r="C103" i="12"/>
  <c r="D103" i="12" s="1"/>
  <c r="E162" i="12"/>
  <c r="D162" i="12" s="1"/>
  <c r="E140" i="12"/>
  <c r="D140" i="12" s="1"/>
  <c r="E41" i="12"/>
  <c r="E60" i="12"/>
  <c r="E85" i="12"/>
  <c r="C123" i="12"/>
  <c r="C191" i="12"/>
  <c r="C190" i="12" s="1"/>
  <c r="C189" i="12" s="1"/>
  <c r="C85" i="12"/>
  <c r="C138" i="12"/>
  <c r="C137" i="12" s="1"/>
  <c r="E146" i="12"/>
  <c r="D146" i="12" s="1"/>
  <c r="E191" i="12"/>
  <c r="D191" i="12" s="1"/>
  <c r="E184" i="12"/>
  <c r="D184" i="12" s="1"/>
  <c r="E173" i="12"/>
  <c r="D173" i="12" l="1"/>
  <c r="C181" i="12"/>
  <c r="C180" i="12" s="1"/>
  <c r="C18" i="12" s="1"/>
  <c r="C17" i="12" s="1"/>
  <c r="D85" i="12"/>
  <c r="D41" i="12"/>
  <c r="E157" i="12"/>
  <c r="D157" i="12" s="1"/>
  <c r="C29" i="12"/>
  <c r="D60" i="12"/>
  <c r="E124" i="12"/>
  <c r="E123" i="12" s="1"/>
  <c r="D128" i="12"/>
  <c r="C136" i="12"/>
  <c r="C135" i="12" s="1"/>
  <c r="C16" i="12" s="1"/>
  <c r="C15" i="12" s="1"/>
  <c r="E156" i="12"/>
  <c r="D156" i="12" s="1"/>
  <c r="E190" i="12"/>
  <c r="D190" i="12" s="1"/>
  <c r="E139" i="12"/>
  <c r="D139" i="12" s="1"/>
  <c r="C102" i="12"/>
  <c r="D102" i="12" s="1"/>
  <c r="E172" i="12"/>
  <c r="D172" i="12" s="1"/>
  <c r="E183" i="12"/>
  <c r="D183" i="12" s="1"/>
  <c r="E138" i="12"/>
  <c r="D138" i="12" s="1"/>
  <c r="E198" i="12"/>
  <c r="D198" i="12" s="1"/>
  <c r="E92" i="12"/>
  <c r="D92" i="12" s="1"/>
  <c r="E168" i="12"/>
  <c r="D168" i="12" s="1"/>
  <c r="E29" i="12"/>
  <c r="C122" i="12"/>
  <c r="D29" i="12" l="1"/>
  <c r="E137" i="12"/>
  <c r="D137" i="12" s="1"/>
  <c r="D124" i="12"/>
  <c r="C101" i="12"/>
  <c r="D101" i="12" s="1"/>
  <c r="E182" i="12"/>
  <c r="D182" i="12" s="1"/>
  <c r="E189" i="12"/>
  <c r="D189" i="12" s="1"/>
  <c r="E28" i="12"/>
  <c r="C121" i="12"/>
  <c r="C28" i="12"/>
  <c r="F12" i="10" s="1"/>
  <c r="G12" i="10" s="1"/>
  <c r="E136" i="12" l="1"/>
  <c r="D136" i="12" s="1"/>
  <c r="E122" i="12"/>
  <c r="D123" i="12"/>
  <c r="E27" i="12"/>
  <c r="D28" i="12"/>
  <c r="E181" i="12"/>
  <c r="D181" i="12" s="1"/>
  <c r="E135" i="12"/>
  <c r="C100" i="12"/>
  <c r="D100" i="12" s="1"/>
  <c r="C12" i="12"/>
  <c r="C11" i="12" s="1"/>
  <c r="C120" i="12"/>
  <c r="C27" i="12"/>
  <c r="B11" i="5"/>
  <c r="B10" i="5" s="1"/>
  <c r="C22" i="8"/>
  <c r="D22" i="8" s="1"/>
  <c r="C25" i="8"/>
  <c r="D25" i="8" s="1"/>
  <c r="C26" i="8"/>
  <c r="D26" i="8" s="1"/>
  <c r="D23" i="8"/>
  <c r="D24" i="8"/>
  <c r="C15" i="8"/>
  <c r="D15" i="8" s="1"/>
  <c r="C14" i="8"/>
  <c r="D14" i="8" s="1"/>
  <c r="D12" i="8"/>
  <c r="D13" i="8"/>
  <c r="C11" i="8"/>
  <c r="D11" i="8" s="1"/>
  <c r="E50" i="3"/>
  <c r="E45" i="3"/>
  <c r="E43" i="3"/>
  <c r="F43" i="3"/>
  <c r="E33" i="3"/>
  <c r="D50" i="3"/>
  <c r="E46" i="3"/>
  <c r="D46" i="3"/>
  <c r="D45" i="3" s="1"/>
  <c r="D53" i="3" s="1"/>
  <c r="D43" i="3"/>
  <c r="F41" i="3"/>
  <c r="F51" i="3"/>
  <c r="F50" i="3" s="1"/>
  <c r="F52" i="3"/>
  <c r="D33" i="3"/>
  <c r="F35" i="3"/>
  <c r="E40" i="3"/>
  <c r="E38" i="3"/>
  <c r="E36" i="3" s="1"/>
  <c r="E17" i="3"/>
  <c r="E15" i="3"/>
  <c r="E22" i="3"/>
  <c r="F22" i="3" s="1"/>
  <c r="E12" i="3"/>
  <c r="F24" i="3"/>
  <c r="F16" i="3"/>
  <c r="F18" i="3"/>
  <c r="E23" i="3"/>
  <c r="D23" i="3"/>
  <c r="D135" i="12" l="1"/>
  <c r="D16" i="12" s="1"/>
  <c r="D15" i="12" s="1"/>
  <c r="E121" i="12"/>
  <c r="D122" i="12"/>
  <c r="E26" i="12"/>
  <c r="D27" i="12"/>
  <c r="E16" i="12"/>
  <c r="E15" i="12" s="1"/>
  <c r="C99" i="12"/>
  <c r="D99" i="12" s="1"/>
  <c r="E180" i="12"/>
  <c r="C119" i="12"/>
  <c r="C26" i="12"/>
  <c r="D21" i="8"/>
  <c r="E32" i="3"/>
  <c r="E53" i="3" s="1"/>
  <c r="F23" i="3"/>
  <c r="D17" i="3"/>
  <c r="F17" i="3" s="1"/>
  <c r="F34" i="3"/>
  <c r="F33" i="3" s="1"/>
  <c r="F38" i="3"/>
  <c r="F39" i="3"/>
  <c r="F40" i="3"/>
  <c r="F44" i="3"/>
  <c r="F47" i="3"/>
  <c r="F48" i="3"/>
  <c r="F49" i="3"/>
  <c r="F34" i="10"/>
  <c r="F37" i="10" s="1"/>
  <c r="G34" i="10"/>
  <c r="G37" i="10"/>
  <c r="F21" i="10"/>
  <c r="G21" i="10"/>
  <c r="F42" i="3"/>
  <c r="F36" i="3" s="1"/>
  <c r="F32" i="3" s="1"/>
  <c r="B21" i="8"/>
  <c r="C21" i="8"/>
  <c r="B10" i="8"/>
  <c r="C10" i="8"/>
  <c r="D11" i="3"/>
  <c r="D15" i="3"/>
  <c r="F15" i="3" s="1"/>
  <c r="D19" i="3"/>
  <c r="F19" i="3" s="1"/>
  <c r="A1" i="3"/>
  <c r="E12" i="12" l="1"/>
  <c r="E11" i="12" s="1"/>
  <c r="D121" i="12"/>
  <c r="D12" i="12" s="1"/>
  <c r="D11" i="12" s="1"/>
  <c r="E120" i="12"/>
  <c r="D120" i="12" s="1"/>
  <c r="D180" i="12"/>
  <c r="D18" i="12" s="1"/>
  <c r="D17" i="12" s="1"/>
  <c r="E25" i="12"/>
  <c r="D26" i="12"/>
  <c r="E119" i="12"/>
  <c r="E18" i="12"/>
  <c r="E17" i="12" s="1"/>
  <c r="C97" i="12"/>
  <c r="D97" i="12" s="1"/>
  <c r="C118" i="12"/>
  <c r="C25" i="12"/>
  <c r="F46" i="3"/>
  <c r="F45" i="3" s="1"/>
  <c r="F37" i="3"/>
  <c r="F53" i="3"/>
  <c r="E21" i="3"/>
  <c r="D21" i="3"/>
  <c r="D26" i="3" s="1"/>
  <c r="F8" i="10" s="1"/>
  <c r="D10" i="8"/>
  <c r="E118" i="12" l="1"/>
  <c r="D119" i="12"/>
  <c r="E24" i="12"/>
  <c r="D25" i="12"/>
  <c r="C116" i="12"/>
  <c r="C24" i="12"/>
  <c r="F21" i="3"/>
  <c r="XEV24" i="8"/>
  <c r="E116" i="12" l="1"/>
  <c r="D116" i="12" s="1"/>
  <c r="D118" i="12"/>
  <c r="E23" i="12"/>
  <c r="D24" i="12"/>
  <c r="E14" i="12"/>
  <c r="E13" i="12" s="1"/>
  <c r="E9" i="12" s="1"/>
  <c r="C14" i="12"/>
  <c r="C13" i="12" s="1"/>
  <c r="C9" i="12" s="1"/>
  <c r="C23" i="12"/>
  <c r="C22" i="12" s="1"/>
  <c r="E7" i="12" l="1"/>
  <c r="D23" i="12"/>
  <c r="E22" i="12"/>
  <c r="D22" i="12" s="1"/>
  <c r="C7" i="12"/>
  <c r="D14" i="12"/>
  <c r="D13" i="12" s="1"/>
  <c r="D9" i="12" s="1"/>
  <c r="H13" i="10"/>
  <c r="D7" i="12" l="1"/>
  <c r="H11" i="10"/>
  <c r="H34" i="10"/>
  <c r="H37" i="10" s="1"/>
  <c r="H21" i="10"/>
  <c r="H14" i="10" l="1"/>
  <c r="E13" i="3"/>
  <c r="E14" i="3"/>
  <c r="E11" i="3" l="1"/>
  <c r="E26" i="3" s="1"/>
  <c r="G9" i="10" s="1"/>
  <c r="G8" i="10" s="1"/>
  <c r="G22" i="10" s="1"/>
  <c r="F11" i="3"/>
  <c r="F26" i="3" l="1"/>
  <c r="H9" i="10" s="1"/>
  <c r="H8" i="10" s="1"/>
  <c r="H22" i="10" s="1"/>
  <c r="F29" i="10"/>
  <c r="H28" i="10" s="1"/>
  <c r="F11" i="10"/>
  <c r="G11" i="10" s="1"/>
  <c r="F22" i="10"/>
  <c r="H29" i="10" l="1"/>
</calcChain>
</file>

<file path=xl/sharedStrings.xml><?xml version="1.0" encoding="utf-8"?>
<sst xmlns="http://schemas.openxmlformats.org/spreadsheetml/2006/main" count="682" uniqueCount="388">
  <si>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</si>
  <si>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</si>
  <si>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</si>
  <si>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</si>
  <si>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</si>
  <si>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</si>
  <si>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</si>
  <si>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</si>
  <si>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</si>
  <si>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</si>
  <si>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</si>
  <si>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</si>
  <si>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UKUPNI RASHODI</t>
  </si>
  <si>
    <t>Primici od financijske imovine i zaduživanja</t>
  </si>
  <si>
    <t>Izdaci za financijsku imovinu i otplate zajmova</t>
  </si>
  <si>
    <t>I. OPĆI DIO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</si>
  <si>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</si>
  <si>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</si>
  <si>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</si>
  <si>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</si>
  <si>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</si>
  <si>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Rashodi za nabavu proizvedene dugotrajne imovine</t>
  </si>
  <si>
    <t>Naziv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</si>
  <si>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</si>
  <si>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</si>
  <si>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</si>
  <si>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</si>
  <si>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</si>
  <si>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</si>
  <si>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</si>
  <si>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</si>
  <si>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</si>
  <si>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</si>
  <si>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</si>
  <si>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</si>
  <si>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</si>
  <si>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</si>
  <si>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</si>
  <si>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</si>
  <si>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</si>
  <si>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</si>
  <si>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</si>
  <si>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</si>
  <si>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</si>
  <si>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</si>
  <si>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</si>
  <si>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</si>
  <si>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</si>
  <si>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</si>
  <si>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</si>
  <si>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</si>
  <si>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</si>
  <si>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</si>
  <si>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Financijski rashodi</t>
  </si>
  <si>
    <t>31</t>
  </si>
  <si>
    <t>311</t>
  </si>
  <si>
    <t>Plaće (Bruto)</t>
  </si>
  <si>
    <t>3111</t>
  </si>
  <si>
    <t>Plaće za redovan rad</t>
  </si>
  <si>
    <t>3113</t>
  </si>
  <si>
    <t>Plaće za prekovremeni rad</t>
  </si>
  <si>
    <t>3114</t>
  </si>
  <si>
    <t>Plaće za posebne uvjete rada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</si>
  <si>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</si>
  <si>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</si>
  <si>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</si>
  <si>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</si>
  <si>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</si>
  <si>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</si>
  <si>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</si>
  <si>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</si>
  <si>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321</t>
  </si>
  <si>
    <t>3211</t>
  </si>
  <si>
    <t>3212</t>
  </si>
  <si>
    <t>3213</t>
  </si>
  <si>
    <t>322</t>
  </si>
  <si>
    <t>3221</t>
  </si>
  <si>
    <t>3222</t>
  </si>
  <si>
    <t>3223</t>
  </si>
  <si>
    <t>3224</t>
  </si>
  <si>
    <t>3225</t>
  </si>
  <si>
    <t>3227</t>
  </si>
  <si>
    <t>323</t>
  </si>
  <si>
    <t>3231</t>
  </si>
  <si>
    <t>3232</t>
  </si>
  <si>
    <t>3234</t>
  </si>
  <si>
    <t>3236</t>
  </si>
  <si>
    <t>3237</t>
  </si>
  <si>
    <t>3238</t>
  </si>
  <si>
    <t>3239</t>
  </si>
  <si>
    <t>329</t>
  </si>
  <si>
    <t>3292</t>
  </si>
  <si>
    <t>3294</t>
  </si>
  <si>
    <t>3299</t>
  </si>
  <si>
    <t>34</t>
  </si>
  <si>
    <t>343</t>
  </si>
  <si>
    <t>3431</t>
  </si>
  <si>
    <t>Naknade troškova zaposlenima</t>
  </si>
  <si>
    <t>Službena putovanja</t>
  </si>
  <si>
    <t>Naknade za prijevoz, za rad na terenu i odvojeni život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</si>
  <si>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</si>
  <si>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</si>
  <si>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</si>
  <si>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</si>
  <si>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</si>
  <si>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</si>
  <si>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</si>
  <si>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</si>
  <si>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</si>
  <si>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</si>
  <si>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</si>
  <si>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</si>
  <si>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Komunalne usluge</t>
  </si>
  <si>
    <t>Zdravstvene i veterinarske usluge</t>
  </si>
  <si>
    <t>Intelektualne i osobne usluge</t>
  </si>
  <si>
    <t>Računalne usluge</t>
  </si>
  <si>
    <t>Ostale usluge</t>
  </si>
  <si>
    <t>Ostali nespomenuti rashodi poslovanja</t>
  </si>
  <si>
    <t>Premije osiguranja</t>
  </si>
  <si>
    <t>Članarine i norme</t>
  </si>
  <si>
    <t>Pristojbe i naknade</t>
  </si>
  <si>
    <t>Ostali financijski rashodi</t>
  </si>
  <si>
    <t>Bankarske usluge i usluge platnog prometa</t>
  </si>
  <si>
    <t>Ostali rashodi</t>
  </si>
  <si>
    <t>Tekuće donacije</t>
  </si>
  <si>
    <t>42</t>
  </si>
  <si>
    <t>422</t>
  </si>
  <si>
    <t>Postrojenja i oprema</t>
  </si>
  <si>
    <t>4221</t>
  </si>
  <si>
    <t>Uredska oprema i namještaj</t>
  </si>
  <si>
    <t>4227</t>
  </si>
  <si>
    <t>Uređaji, strojevi i oprema za ostale namjene</t>
  </si>
  <si>
    <t>Knjige</t>
  </si>
  <si>
    <t>45</t>
  </si>
  <si>
    <t>Rashodi za dodatna ulaganja na nefinancijskoj imovini</t>
  </si>
  <si>
    <t>451</t>
  </si>
  <si>
    <t>Dodatna ulaganja na građevinskim objektima</t>
  </si>
  <si>
    <t>4511</t>
  </si>
  <si>
    <t>0912 Osnovno obrazovanje</t>
  </si>
  <si>
    <t>09 Obrazovanje</t>
  </si>
  <si>
    <r>
      <rPr>
        <b/>
        <sz val="12"/>
        <color rgb="FF1D275C"/>
        <rFont val="Calibri"/>
        <family val="1"/>
      </rPr>
      <t>Prihodi poslovanja</t>
    </r>
  </si>
  <si>
    <r>
      <rPr>
        <sz val="12"/>
        <color rgb="FF1D275C"/>
        <rFont val="Calibri"/>
        <family val="1"/>
      </rPr>
      <t>Pomoći iz inozemstva i od subjekata unutar općeg
proračuna</t>
    </r>
  </si>
  <si>
    <t>Prihodi od imovine</t>
  </si>
  <si>
    <t>Prihodi od prodaje proizvoda i robe te preuženih usluga i prihod od donacija</t>
  </si>
  <si>
    <t>Prihodi iz nadležnog proračuna i od HZZOa temeljem ugovornih obveza</t>
  </si>
  <si>
    <r>
      <rPr>
        <b/>
        <i/>
        <sz val="12"/>
        <color rgb="FF1D275C"/>
        <rFont val="Calibri"/>
        <family val="1"/>
      </rPr>
      <t>Ukupni prihodi</t>
    </r>
  </si>
  <si>
    <r>
      <rPr>
        <b/>
        <sz val="12"/>
        <color rgb="FF1D275C"/>
        <rFont val="Calibri"/>
        <family val="1"/>
      </rPr>
      <t>Rashodi poslovanja</t>
    </r>
  </si>
  <si>
    <r>
      <rPr>
        <b/>
        <sz val="12"/>
        <color rgb="FF1D275C"/>
        <rFont val="Calibri"/>
        <family val="1"/>
      </rPr>
      <t>Rashodi za zaposlene</t>
    </r>
  </si>
  <si>
    <r>
      <rPr>
        <b/>
        <sz val="12"/>
        <color rgb="FF1D275C"/>
        <rFont val="Calibri"/>
        <family val="1"/>
      </rPr>
      <t>Materijalni rashodi</t>
    </r>
  </si>
  <si>
    <r>
      <rPr>
        <b/>
        <sz val="12"/>
        <color rgb="FF1D275C"/>
        <rFont val="Calibri"/>
        <family val="1"/>
      </rPr>
      <t>Rashodi za nabavu nefinancijske imovine</t>
    </r>
  </si>
  <si>
    <r>
      <rPr>
        <b/>
        <sz val="12"/>
        <color rgb="FF1D275C"/>
        <rFont val="Calibri"/>
        <family val="1"/>
      </rPr>
      <t>Rashodi za nabavu proizvedene dug. imovine</t>
    </r>
  </si>
  <si>
    <t>Ukupni rashodi</t>
  </si>
  <si>
    <t>52 Ostale pomoći</t>
  </si>
  <si>
    <t>61 donacije</t>
  </si>
  <si>
    <t>41 Prihodi za posebne namjene</t>
  </si>
  <si>
    <t>31 Vlastiti prihodi</t>
  </si>
  <si>
    <t>61 Donacije</t>
  </si>
  <si>
    <t>11 Opći prihodi i primici</t>
  </si>
  <si>
    <t>52 Pomoći</t>
  </si>
  <si>
    <t>52 pomoći</t>
  </si>
  <si>
    <t>Prihodi po posebnim propisima i naknade</t>
  </si>
  <si>
    <t>096 Dodatne usluge u obrazovanju</t>
  </si>
  <si>
    <t>Povećanje/smanjenje</t>
  </si>
  <si>
    <t>Izvorni plan 2024.</t>
  </si>
  <si>
    <t>Novi plan 2024.</t>
  </si>
  <si>
    <t>Ostali prihodi</t>
  </si>
  <si>
    <t>Rashodi za dodatna ulaganja na nefinancijskom imovini</t>
  </si>
  <si>
    <t>POSEBNI DIO PRORAČUNA</t>
  </si>
  <si>
    <t>SVEUKUPNO</t>
  </si>
  <si>
    <t>Razdjel</t>
  </si>
  <si>
    <t>UPRAVNI ODJEL ZA OBRAZOVANJE</t>
  </si>
  <si>
    <t>Glava</t>
  </si>
  <si>
    <t>ŠKOLSTVO</t>
  </si>
  <si>
    <t>Izvor financ.</t>
  </si>
  <si>
    <t>3 VLASTITI PRIHODI</t>
  </si>
  <si>
    <t>31 VLASTITI PRIHODI</t>
  </si>
  <si>
    <t>4 PRIHODI ZA POSEBNE NAMJENE</t>
  </si>
  <si>
    <t>48 PRIHODI ZA POSEBNE NAMJENE - DEC</t>
  </si>
  <si>
    <t>5 POMOĆI</t>
  </si>
  <si>
    <t>52 POMOĆI EU</t>
  </si>
  <si>
    <t>6 DONACIJE</t>
  </si>
  <si>
    <t>61 DONACIJE - VSŽ</t>
  </si>
  <si>
    <t>Program</t>
  </si>
  <si>
    <t>1021 OSNOVNOŠKOLSKO OBRAZOVANJE</t>
  </si>
  <si>
    <t>Aktivnost</t>
  </si>
  <si>
    <t>A1021 01 ODGOJNO OBRAZOVNO, ADMINISTRATIVNO I TEHNIČKO OSOBLJE</t>
  </si>
  <si>
    <t>Korisnik</t>
  </si>
  <si>
    <t>OŠ MARKUŠICA</t>
  </si>
  <si>
    <t>Funk. klas.</t>
  </si>
  <si>
    <t>0912  Osnovno obrazovanje</t>
  </si>
  <si>
    <t>3</t>
  </si>
  <si>
    <t>32111</t>
  </si>
  <si>
    <t>Dnevnice za službeni put u zemlji</t>
  </si>
  <si>
    <t>48</t>
  </si>
  <si>
    <t>PUTNI NALOZI ŽUPANIJA</t>
  </si>
  <si>
    <t>32112</t>
  </si>
  <si>
    <t>Dnevnice za službeni put u inozemstvu</t>
  </si>
  <si>
    <t>32113</t>
  </si>
  <si>
    <t>Naknade za smještaj na službenom putu u zemlji</t>
  </si>
  <si>
    <t>32119</t>
  </si>
  <si>
    <t>Ostali rashodi za službena putovanja</t>
  </si>
  <si>
    <t>32131</t>
  </si>
  <si>
    <t>Seminari, savjetovanja i simpoziji</t>
  </si>
  <si>
    <t>SEMINARI ŽUPANIJA</t>
  </si>
  <si>
    <t>3214</t>
  </si>
  <si>
    <t>32141</t>
  </si>
  <si>
    <t>Naknada za korištenje privatnog automobila u službene svrhe</t>
  </si>
  <si>
    <t>LOKO VOŽNJA ŽUPANIJA</t>
  </si>
  <si>
    <t>32149</t>
  </si>
  <si>
    <t>VLAK ILI OSTALI PRIJEVOZ ŽUPANIJA</t>
  </si>
  <si>
    <t>32211</t>
  </si>
  <si>
    <t>Uredski materijal</t>
  </si>
  <si>
    <t>UREDSKI MATERIJAL+TONERI ŽUPANIJA</t>
  </si>
  <si>
    <t>32212</t>
  </si>
  <si>
    <t>Literatura (publikacije, časopisi, glasila, knjige i ostalo)</t>
  </si>
  <si>
    <t>RIF,RRIF,PEDAGOŠKA DOKUMENTACIJA ŽUPANIJA</t>
  </si>
  <si>
    <t>32214</t>
  </si>
  <si>
    <t>Materijal i sredstva za čišćenje i održavanje</t>
  </si>
  <si>
    <t>KRPE, SUNĐERI, JAR, LIKVI, PODIN… ŽUPANIJA</t>
  </si>
  <si>
    <t>32216</t>
  </si>
  <si>
    <t>Materijal za higijenske potrebe i njegu</t>
  </si>
  <si>
    <t>PAPIR, UBRUSI I DEZINFEKCIJSKA SREDSTVA  ŽUPANIJA</t>
  </si>
  <si>
    <t>32229</t>
  </si>
  <si>
    <t>Ostali materijal i sirovine</t>
  </si>
  <si>
    <t>PLASTIČNE ŽLICE, ČAČKALICE,PAPIR ZA PEČENJE  ŽUPANIJA</t>
  </si>
  <si>
    <t>32231</t>
  </si>
  <si>
    <t>Električna energija</t>
  </si>
  <si>
    <t>ENERGENTI ŽUPANIJA</t>
  </si>
  <si>
    <t>32234</t>
  </si>
  <si>
    <t>Motorni benzin i dizel gorivo</t>
  </si>
  <si>
    <t>GORIVO ZA TRIMER I KOSILICU  ŽUPANIJA</t>
  </si>
  <si>
    <t>32239</t>
  </si>
  <si>
    <t>Ostali materijali za proizvodnju energije (ugljen, drva, teško ulje)</t>
  </si>
  <si>
    <t>DRVA</t>
  </si>
  <si>
    <t>32241</t>
  </si>
  <si>
    <t>Materijal i dijelovi za tekuće i investicijsko održavanje građevinskih objekata</t>
  </si>
  <si>
    <t>UTIČNICE, GIPS, LJEPILA, SILIKON, SIFON  ŽUPANIJA</t>
  </si>
  <si>
    <t>32242</t>
  </si>
  <si>
    <t>Materijal i dijelovi za tekuće i investicijsko održavanje postrojenja i opreme</t>
  </si>
  <si>
    <t>REMENJE, DIJELOVI ZA POPRAVAK OPREME  ŽUPANIJA</t>
  </si>
  <si>
    <t>32251</t>
  </si>
  <si>
    <t>Sitni inventar</t>
  </si>
  <si>
    <t>SITNI INVENTAR  ŽUPANIJA</t>
  </si>
  <si>
    <t>32271</t>
  </si>
  <si>
    <t>ODJEĆA I OBUĆA KUHARICA, DOMAR, SPREMAČICE  PREMA TKU ŽUPANIJA</t>
  </si>
  <si>
    <t>32311</t>
  </si>
  <si>
    <t>Usluge telefona, telefaksa</t>
  </si>
  <si>
    <t>TELEFON I INTERNET ŽUPANIJA</t>
  </si>
  <si>
    <t>32313</t>
  </si>
  <si>
    <t>Poštarina (pisma, tiskanice i sl.)</t>
  </si>
  <si>
    <t>POSTANSKI TROŠKOVI I DOSTAVE  ŽUPANIJA</t>
  </si>
  <si>
    <t>32319</t>
  </si>
  <si>
    <t>Ostale usluge za komunikaciju i prijevoz</t>
  </si>
  <si>
    <t>PRIJEVOZ UČENIKA, PRIJEVOZ NA NATJECANJA  ŽUPANIJA</t>
  </si>
  <si>
    <t>32321</t>
  </si>
  <si>
    <t>Usluge tekućeg i investicijskog održavanja građevinskih objekata</t>
  </si>
  <si>
    <t>DOBAVLJAČI KOJE ZOVEMO ZA POPRAVKE  ŽUPANIJA</t>
  </si>
  <si>
    <t>32322</t>
  </si>
  <si>
    <t>Usluge tekućeg i investicijskog održavanja postrojenja i opreme</t>
  </si>
  <si>
    <t>32341</t>
  </si>
  <si>
    <t>Opskrba vodom</t>
  </si>
  <si>
    <t>VODA I ODVODNJA  ŽUPANIJA</t>
  </si>
  <si>
    <t>32342</t>
  </si>
  <si>
    <t>Iznošenje i odvoz smeća</t>
  </si>
  <si>
    <t>ODVOZ OTPADA  ŽUPANIJA</t>
  </si>
  <si>
    <t>32343</t>
  </si>
  <si>
    <t>Deratizacija i dezinsekcija</t>
  </si>
  <si>
    <t>DERATIZACIJA I DEZINSEKCIJA  ŽUPANIJA</t>
  </si>
  <si>
    <t>32344</t>
  </si>
  <si>
    <t>Dimnjačarske i ekološke usluge</t>
  </si>
  <si>
    <t>DIMNJAČAR  ŽUPANIJA 4 X GODIŠNJE</t>
  </si>
  <si>
    <t>32349</t>
  </si>
  <si>
    <t>Ostale komunalne usluge</t>
  </si>
  <si>
    <t>SEPTIČKA JAMA  ŽUPANIJA</t>
  </si>
  <si>
    <t>32361</t>
  </si>
  <si>
    <t>Obvezni i preventivni zdravstveni pregledi zaposlenika</t>
  </si>
  <si>
    <t>SANITARNI PREGLEDI I SISTEMATSKI</t>
  </si>
  <si>
    <t>32369</t>
  </si>
  <si>
    <t>Ostale zdravstvene i veterinarske usluge</t>
  </si>
  <si>
    <t>HIGIJENSKI PREGLEDI KUHINJE  ŽUPANIJA</t>
  </si>
  <si>
    <t>32372</t>
  </si>
  <si>
    <t>Ugovori o djelu</t>
  </si>
  <si>
    <t>PREGLED UČENIKA VARNICA I PAVIĆ  ŽUPANIJA</t>
  </si>
  <si>
    <t>32373</t>
  </si>
  <si>
    <t>Usluge odvjetnika i pravnog savjetovanja</t>
  </si>
  <si>
    <t>USLUGE ODVJETNIKA I JAVNOG BILJEŽNIKA  ŽUPANIJA</t>
  </si>
  <si>
    <t>32381</t>
  </si>
  <si>
    <t>Usluge ažuriranja računalnih baza</t>
  </si>
  <si>
    <t>E TEHNIČAR, LEPRINKA, RIZNICA ZIO  ŽUPANIJA</t>
  </si>
  <si>
    <t>32389</t>
  </si>
  <si>
    <t>Ostale računalne usluge</t>
  </si>
  <si>
    <t>POPRAVAK RAČUNALA  ŽUPANIJA</t>
  </si>
  <si>
    <t>32399</t>
  </si>
  <si>
    <t>Ostale nespomenute usluge</t>
  </si>
  <si>
    <t>SERVIS VATROGASNIH APARATA, FOTOKOPIRANJE, ZAŠTITA NA RADU  ŽUPANIJA</t>
  </si>
  <si>
    <t>32922</t>
  </si>
  <si>
    <t>Premije osiguranja ostale imovine</t>
  </si>
  <si>
    <t>OSIGURANJE ZGRADA  ŽUPANIJA</t>
  </si>
  <si>
    <t>32941</t>
  </si>
  <si>
    <t>Tuzemne članarine</t>
  </si>
  <si>
    <t>PEDAGOŠKI ZBOROVI, HUROŠ  ŽUPANIJA</t>
  </si>
  <si>
    <t>32999</t>
  </si>
  <si>
    <t>VIJENCI, TROŠKOVI PROTOKOLA, OSTALI TROŠKOVI  ŽUPANIJA</t>
  </si>
  <si>
    <t>34311</t>
  </si>
  <si>
    <t>Usluge banaka</t>
  </si>
  <si>
    <t>BANKOVNI TROŠKOVI   ŽUPANIJA</t>
  </si>
  <si>
    <t>34312</t>
  </si>
  <si>
    <t>Usluge platnog prometa</t>
  </si>
  <si>
    <t>FINA E RAČUN I COP CERTIFIKAT</t>
  </si>
  <si>
    <t>Kapitalni proj</t>
  </si>
  <si>
    <t>K1021 01 ADAPTACIJA I SANACIJA USTANOVA OŠ</t>
  </si>
  <si>
    <t>4</t>
  </si>
  <si>
    <t>42211</t>
  </si>
  <si>
    <t>Računala i računalna oprema</t>
  </si>
  <si>
    <t>RAČUNALA  ŽUPANIJA</t>
  </si>
  <si>
    <t>42212</t>
  </si>
  <si>
    <t>Uredski namještaj</t>
  </si>
  <si>
    <t>NAMJEŠTAJ U KUHINJI  ŽUPANIJA</t>
  </si>
  <si>
    <t>42271</t>
  </si>
  <si>
    <t>Uređaji</t>
  </si>
  <si>
    <t>UREĐAJI ZA KUHINJU  ŽUPANIJA</t>
  </si>
  <si>
    <t>42273</t>
  </si>
  <si>
    <t>Oprema</t>
  </si>
  <si>
    <t>OPREMA U KUHINJI I OSTALA OPREMA  ŽUPANIJA</t>
  </si>
  <si>
    <t>45111</t>
  </si>
  <si>
    <t>POPRAVCI ZGRADA  ŽUPANIJA</t>
  </si>
  <si>
    <t>1023 FINANCIRANJE ŠKOLSTVA IZVAN ŽUPANIJSKOG PRORAČUNA</t>
  </si>
  <si>
    <t>A1023 01 VLASTITI PRIHODI-OSNOVNO ŠKOLSTVO</t>
  </si>
  <si>
    <t>PREBACITI NA IZVOR 61</t>
  </si>
  <si>
    <t>POTROŠENI NOVCI NA OSTALE RASHODE PREBACITI NA IZVOR 61</t>
  </si>
  <si>
    <t>31111</t>
  </si>
  <si>
    <t>Plaće za zaposlene</t>
  </si>
  <si>
    <t>52</t>
  </si>
  <si>
    <t>PLAĆE MZO</t>
  </si>
  <si>
    <t>31131</t>
  </si>
  <si>
    <t>PREKOVREMENI  MZO</t>
  </si>
  <si>
    <t>31141</t>
  </si>
  <si>
    <t>K0MBINACIJE I PRILAGOĐENI  MZO</t>
  </si>
  <si>
    <t>31212</t>
  </si>
  <si>
    <t>Nagrade</t>
  </si>
  <si>
    <t>USKRSNICA  I DAR ZA DIJETE MZO</t>
  </si>
  <si>
    <t>31214</t>
  </si>
  <si>
    <t>Otpremnine</t>
  </si>
  <si>
    <t>OTPREMNINE  MZO</t>
  </si>
  <si>
    <t>31215</t>
  </si>
  <si>
    <t>Naknade za bolest, invalidnost i smrtni slučaj</t>
  </si>
  <si>
    <t>BOLOVANJE PREKO 90 DANA</t>
  </si>
  <si>
    <t>31216</t>
  </si>
  <si>
    <t>Regres za godišnji odmor</t>
  </si>
  <si>
    <t>REGRES  MZO</t>
  </si>
  <si>
    <t>31219</t>
  </si>
  <si>
    <t>Ostali nenavedeni rashodi za zaposlene</t>
  </si>
  <si>
    <t>OSTALA MATERIJALNA PRAVA  MZO</t>
  </si>
  <si>
    <t>31321</t>
  </si>
  <si>
    <t>ZDRAVSTVENO PLAĆE  MZO</t>
  </si>
  <si>
    <t>NCVVO AGENCIJA+ERASMUS AKO PROĐE</t>
  </si>
  <si>
    <t>32121</t>
  </si>
  <si>
    <t>Naknade za prijevoz na posao i s posla</t>
  </si>
  <si>
    <t>PRIJEVOZ DJELATNIKA MZO</t>
  </si>
  <si>
    <t>32224</t>
  </si>
  <si>
    <t>Namirnice</t>
  </si>
  <si>
    <t>PREHRANA TROŠAK MZO</t>
  </si>
  <si>
    <t>3295</t>
  </si>
  <si>
    <t>32955</t>
  </si>
  <si>
    <t>Novčana naknada poslodavca zbog nezapošljavanja osoba s invaliditetom</t>
  </si>
  <si>
    <t>INVALIDI  MZO</t>
  </si>
  <si>
    <t>38</t>
  </si>
  <si>
    <t>381</t>
  </si>
  <si>
    <t>3812</t>
  </si>
  <si>
    <t>Tekuće donacije u naravi</t>
  </si>
  <si>
    <t>38129</t>
  </si>
  <si>
    <t>Ostale tekuće donacije u naravi</t>
  </si>
  <si>
    <t>MENSTRUALNE POTREPŠTINE MZO</t>
  </si>
  <si>
    <t>OPREMA MZO</t>
  </si>
  <si>
    <t>Knjige i udžbenici</t>
  </si>
  <si>
    <t>KNJIGE,LEKTIRE I UDŽBENICI</t>
  </si>
  <si>
    <t>61</t>
  </si>
  <si>
    <t>PRIJEVOZ UČENIKA KAD SAMI SKUPE NOVCE I OPĆINA</t>
  </si>
  <si>
    <t>OSTALI MOGUĆI RASHODI</t>
  </si>
  <si>
    <t>RAČUNALA IZ DONACIJE</t>
  </si>
  <si>
    <t>UREĐAJI IZ DONACIJE</t>
  </si>
  <si>
    <t>42272</t>
  </si>
  <si>
    <t>Strojevi</t>
  </si>
  <si>
    <t>STROJEVI IZ DONACIJE</t>
  </si>
  <si>
    <t>OPREMA IZ DONACIJE</t>
  </si>
  <si>
    <t>POPRAVAK ZGRADA IZ DONACIJE</t>
  </si>
  <si>
    <t>41 PRIHODI ZA POSEBNE NAMJENE</t>
  </si>
  <si>
    <t>I. IZMJENE I DOPUNE FINANCIJSKOG PLANA PRORAČUNSKOG KORISNIKA JEDINICE LOKALNE I PODRUČNE (REGIONALNE) SAMOUPRAVE ZA 2024. GODINU-OŠ MARKUŠICA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</si>
</sst>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4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sz val="12"/>
      <color rgb="FF1D275C"/>
      <name val="Calibri"/>
      <family val="1"/>
    </font>
    <font>
      <b/>
      <sz val="12"/>
      <color rgb="FF1D275C"/>
      <name val="Calibri"/>
      <family val="2"/>
    </font>
    <font>
      <sz val="16"/>
      <color theme="1"/>
      <name val="Calibri"/>
      <family val="2"/>
      <charset val="238"/>
      <scheme val="minor"/>
    </font>
    <font>
      <sz val="12"/>
      <color rgb="FF1D275C"/>
      <name val="Calibri"/>
      <family val="2"/>
    </font>
    <font>
      <sz val="12"/>
      <color rgb="FF1D275C"/>
      <name val="Calibri"/>
      <family val="1"/>
    </font>
    <font>
      <b/>
      <sz val="12"/>
      <color rgb="FF1D275C"/>
      <name val="Calibri"/>
      <family val="2"/>
      <charset val="238"/>
    </font>
    <font>
      <b/>
      <i/>
      <sz val="12"/>
      <name val="Calibri"/>
      <family val="2"/>
      <charset val="238"/>
    </font>
    <font>
      <b/>
      <i/>
      <sz val="12"/>
      <color rgb="FF1D275C"/>
      <name val="Calibri"/>
      <family val="1"/>
    </font>
    <font>
      <sz val="12"/>
      <name val="Calibri"/>
      <family val="2"/>
      <charset val="238"/>
    </font>
    <font>
      <sz val="12"/>
      <color rgb="FF1D275C"/>
      <name val="Calibri"/>
      <family val="2"/>
      <charset val="238"/>
    </font>
    <font>
      <i/>
      <sz val="12"/>
      <name val="Calibri"/>
      <family val="2"/>
      <charset val="238"/>
    </font>
    <font>
      <i/>
      <sz val="12"/>
      <color rgb="FF1D275C"/>
      <name val="Calibri"/>
      <family val="1"/>
    </font>
    <font>
      <i/>
      <sz val="12"/>
      <color rgb="FF1D275C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20"/>
      <color rgb="FF000040"/>
      <name val="Times New Roman"/>
      <family val="1"/>
      <charset val="238"/>
    </font>
    <font>
      <b/>
      <sz val="16"/>
      <color rgb="FF000040"/>
      <name val="Times New Roman"/>
      <family val="1"/>
      <charset val="238"/>
    </font>
    <font>
      <b/>
      <sz val="12"/>
      <color rgb="FF000040"/>
      <name val="Arial"/>
      <family val="34"/>
      <charset val="1"/>
    </font>
    <font>
      <b/>
      <sz val="13"/>
      <color rgb="FFFFFFFF"/>
      <name val="Arial"/>
      <family val="34"/>
      <charset val="1"/>
    </font>
    <font>
      <b/>
      <sz val="12"/>
      <color rgb="FFFFFFFF"/>
      <name val="Arial"/>
      <family val="34"/>
      <charset val="1"/>
    </font>
    <font>
      <b/>
      <sz val="10"/>
      <color rgb="FF000000"/>
      <name val="Arial"/>
      <family val="34"/>
      <charset val="1"/>
    </font>
    <font>
      <b/>
      <sz val="12"/>
      <color rgb="FF000000"/>
      <name val="Arial"/>
      <family val="34"/>
      <charset val="1"/>
    </font>
    <font>
      <b/>
      <sz val="11"/>
      <color rgb="FF000000"/>
      <name val="ARIAL"/>
      <family val="34"/>
      <charset val="1"/>
    </font>
    <font>
      <sz val="10"/>
      <color rgb="FF000000"/>
      <name val="ARIAL"/>
      <family val="34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8EBF7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231F20"/>
      </left>
      <right style="thin">
        <color rgb="FF231F20"/>
      </right>
      <top style="thin">
        <color rgb="FF231F20"/>
      </top>
      <bottom style="thin">
        <color rgb="FF231F20"/>
      </bottom>
      <diagonal/>
    </border>
    <border>
      <left style="thin">
        <color rgb="FF231F20"/>
      </left>
      <right/>
      <top style="thin">
        <color rgb="FF231F20"/>
      </top>
      <bottom style="thin">
        <color rgb="FF231F20"/>
      </bottom>
      <diagonal/>
    </border>
    <border>
      <left/>
      <right/>
      <top style="thin">
        <color rgb="FF231F20"/>
      </top>
      <bottom style="thin">
        <color rgb="FF231F20"/>
      </bottom>
      <diagonal/>
    </border>
    <border>
      <left/>
      <right style="thin">
        <color rgb="FF231F20"/>
      </right>
      <top style="thin">
        <color rgb="FF231F20"/>
      </top>
      <bottom style="thin">
        <color rgb="FF231F20"/>
      </bottom>
      <diagonal/>
    </border>
    <border>
      <left style="thin">
        <color rgb="FF231F20"/>
      </left>
      <right/>
      <top style="thin">
        <color rgb="FF231F20"/>
      </top>
      <bottom style="thin">
        <color indexed="64"/>
      </bottom>
      <diagonal/>
    </border>
    <border>
      <left/>
      <right/>
      <top style="thin">
        <color rgb="FF231F20"/>
      </top>
      <bottom style="thin">
        <color indexed="64"/>
      </bottom>
      <diagonal/>
    </border>
    <border>
      <left/>
      <right style="thin">
        <color rgb="FF231F20"/>
      </right>
      <top style="thin">
        <color rgb="FF231F20"/>
      </top>
      <bottom style="thin">
        <color indexed="64"/>
      </bottom>
      <diagonal/>
    </border>
  </borders>
  <cellStyleXfs count="5">
    <xf numFmtId="0" fontId="0" fillId="0" borderId="0"/>
    <xf numFmtId="164" fontId="18" fillId="0" borderId="0" applyFont="0" applyFill="0" applyBorder="0" applyAlignment="0" applyProtection="0"/>
    <xf numFmtId="0" fontId="7" fillId="0" borderId="0"/>
    <xf numFmtId="0" fontId="3" fillId="0" borderId="0"/>
    <xf numFmtId="0" fontId="33" fillId="0" borderId="0"/>
  </cellStyleXfs>
  <cellXfs count="162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0" fontId="9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9" fillId="3" borderId="1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Font="1" applyFill="1" applyBorder="1" applyAlignment="1">
      <alignment vertical="center"/>
    </xf>
    <xf numFmtId="3" fontId="9" fillId="4" borderId="1" xfId="0" quotePrefix="1" applyNumberFormat="1" applyFont="1" applyFill="1" applyBorder="1" applyAlignment="1">
      <alignment horizontal="right"/>
    </xf>
    <xf numFmtId="3" fontId="9" fillId="3" borderId="1" xfId="0" quotePrefix="1" applyNumberFormat="1" applyFont="1" applyFill="1" applyBorder="1" applyAlignment="1">
      <alignment horizontal="right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wrapText="1"/>
    </xf>
    <xf numFmtId="0" fontId="16" fillId="0" borderId="0" xfId="0" quotePrefix="1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7" fillId="0" borderId="0" xfId="0" applyFont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Font="1" applyBorder="1" applyAlignment="1">
      <alignment horizontal="left"/>
    </xf>
    <xf numFmtId="0" fontId="11" fillId="0" borderId="0" xfId="0" applyFont="1"/>
    <xf numFmtId="1" fontId="21" fillId="0" borderId="6" xfId="0" applyNumberFormat="1" applyFont="1" applyBorder="1" applyAlignment="1">
      <alignment horizontal="center" vertical="top" shrinkToFit="1"/>
    </xf>
    <xf numFmtId="0" fontId="11" fillId="0" borderId="6" xfId="0" applyFont="1" applyBorder="1" applyAlignment="1">
      <alignment horizontal="left" wrapText="1"/>
    </xf>
    <xf numFmtId="0" fontId="19" fillId="0" borderId="6" xfId="0" applyFont="1" applyBorder="1" applyAlignment="1">
      <alignment horizontal="left" vertical="top" wrapText="1"/>
    </xf>
    <xf numFmtId="3" fontId="19" fillId="0" borderId="6" xfId="0" applyNumberFormat="1" applyFont="1" applyBorder="1" applyAlignment="1">
      <alignment horizontal="center" vertical="top" wrapText="1"/>
    </xf>
    <xf numFmtId="1" fontId="22" fillId="0" borderId="0" xfId="0" applyNumberFormat="1" applyFont="1" applyAlignment="1">
      <alignment horizontal="left" vertical="top"/>
    </xf>
    <xf numFmtId="0" fontId="11" fillId="0" borderId="6" xfId="0" applyFont="1" applyBorder="1" applyAlignment="1">
      <alignment horizontal="left" vertical="center" wrapText="1"/>
    </xf>
    <xf numFmtId="1" fontId="23" fillId="0" borderId="6" xfId="0" applyNumberFormat="1" applyFont="1" applyBorder="1" applyAlignment="1">
      <alignment horizontal="center" vertical="top" shrinkToFit="1"/>
    </xf>
    <xf numFmtId="0" fontId="11" fillId="0" borderId="6" xfId="0" applyFont="1" applyBorder="1" applyAlignment="1">
      <alignment horizontal="left" vertical="top" wrapText="1"/>
    </xf>
    <xf numFmtId="3" fontId="25" fillId="0" borderId="6" xfId="0" applyNumberFormat="1" applyFont="1" applyBorder="1" applyAlignment="1">
      <alignment horizontal="center" vertical="top" shrinkToFit="1"/>
    </xf>
    <xf numFmtId="0" fontId="11" fillId="5" borderId="6" xfId="0" applyFont="1" applyFill="1" applyBorder="1" applyAlignment="1">
      <alignment horizontal="left" wrapText="1"/>
    </xf>
    <xf numFmtId="0" fontId="11" fillId="5" borderId="6" xfId="0" applyFont="1" applyFill="1" applyBorder="1" applyAlignment="1">
      <alignment horizontal="center" wrapText="1"/>
    </xf>
    <xf numFmtId="3" fontId="29" fillId="3" borderId="6" xfId="0" applyNumberFormat="1" applyFont="1" applyFill="1" applyBorder="1" applyAlignment="1">
      <alignment horizontal="center" vertical="top" shrinkToFit="1"/>
    </xf>
    <xf numFmtId="0" fontId="11" fillId="2" borderId="6" xfId="0" applyFont="1" applyFill="1" applyBorder="1" applyAlignment="1">
      <alignment horizontal="left" wrapText="1"/>
    </xf>
    <xf numFmtId="0" fontId="11" fillId="2" borderId="6" xfId="0" applyFont="1" applyFill="1" applyBorder="1" applyAlignment="1">
      <alignment horizontal="center" wrapText="1"/>
    </xf>
    <xf numFmtId="0" fontId="28" fillId="2" borderId="6" xfId="0" applyFont="1" applyFill="1" applyBorder="1" applyAlignment="1">
      <alignment horizontal="left" vertical="top" wrapText="1"/>
    </xf>
    <xf numFmtId="3" fontId="19" fillId="2" borderId="6" xfId="0" applyNumberFormat="1" applyFont="1" applyFill="1" applyBorder="1" applyAlignment="1">
      <alignment horizontal="center" vertical="top" wrapText="1"/>
    </xf>
    <xf numFmtId="0" fontId="11" fillId="3" borderId="6" xfId="0" applyFont="1" applyFill="1" applyBorder="1" applyAlignment="1">
      <alignment horizontal="left" wrapText="1"/>
    </xf>
    <xf numFmtId="0" fontId="31" fillId="3" borderId="6" xfId="0" applyFont="1" applyFill="1" applyBorder="1" applyAlignment="1">
      <alignment horizontal="left" vertical="top" wrapText="1"/>
    </xf>
    <xf numFmtId="0" fontId="24" fillId="0" borderId="6" xfId="0" applyFont="1" applyBorder="1" applyAlignment="1">
      <alignment horizontal="left" vertical="top" wrapText="1"/>
    </xf>
    <xf numFmtId="0" fontId="27" fillId="3" borderId="6" xfId="0" applyFont="1" applyFill="1" applyBorder="1" applyAlignment="1">
      <alignment horizontal="left" vertical="top" wrapText="1"/>
    </xf>
    <xf numFmtId="1" fontId="21" fillId="5" borderId="6" xfId="0" applyNumberFormat="1" applyFont="1" applyFill="1" applyBorder="1" applyAlignment="1">
      <alignment horizontal="center" vertical="top" shrinkToFit="1"/>
    </xf>
    <xf numFmtId="0" fontId="19" fillId="5" borderId="6" xfId="0" applyFont="1" applyFill="1" applyBorder="1" applyAlignment="1">
      <alignment horizontal="left" vertical="top" wrapText="1"/>
    </xf>
    <xf numFmtId="3" fontId="25" fillId="5" borderId="6" xfId="0" applyNumberFormat="1" applyFont="1" applyFill="1" applyBorder="1" applyAlignment="1">
      <alignment horizontal="center" vertical="top" shrinkToFit="1"/>
    </xf>
    <xf numFmtId="0" fontId="30" fillId="0" borderId="6" xfId="0" applyFont="1" applyBorder="1" applyAlignment="1">
      <alignment horizontal="left" vertical="top" wrapText="1"/>
    </xf>
    <xf numFmtId="3" fontId="10" fillId="2" borderId="3" xfId="0" applyNumberFormat="1" applyFont="1" applyFill="1" applyBorder="1" applyAlignment="1">
      <alignment horizontal="center"/>
    </xf>
    <xf numFmtId="3" fontId="30" fillId="0" borderId="6" xfId="0" applyNumberFormat="1" applyFont="1" applyBorder="1" applyAlignment="1">
      <alignment horizontal="center" vertical="top" wrapText="1"/>
    </xf>
    <xf numFmtId="3" fontId="32" fillId="0" borderId="6" xfId="0" applyNumberFormat="1" applyFont="1" applyBorder="1" applyAlignment="1">
      <alignment horizontal="center" vertical="top" shrinkToFit="1"/>
    </xf>
    <xf numFmtId="3" fontId="21" fillId="0" borderId="6" xfId="0" applyNumberFormat="1" applyFont="1" applyBorder="1" applyAlignment="1">
      <alignment horizontal="center" vertical="center" shrinkToFit="1"/>
    </xf>
    <xf numFmtId="3" fontId="19" fillId="5" borderId="6" xfId="0" applyNumberFormat="1" applyFont="1" applyFill="1" applyBorder="1" applyAlignment="1">
      <alignment horizontal="center" vertical="top" wrapText="1"/>
    </xf>
    <xf numFmtId="0" fontId="31" fillId="0" borderId="6" xfId="0" applyFont="1" applyBorder="1" applyAlignment="1">
      <alignment horizontal="left" vertical="top" wrapText="1"/>
    </xf>
    <xf numFmtId="0" fontId="32" fillId="2" borderId="6" xfId="0" applyFont="1" applyFill="1" applyBorder="1" applyAlignment="1">
      <alignment horizontal="left" vertical="top" wrapText="1"/>
    </xf>
    <xf numFmtId="3" fontId="29" fillId="2" borderId="6" xfId="0" applyNumberFormat="1" applyFont="1" applyFill="1" applyBorder="1" applyAlignment="1">
      <alignment horizontal="center" vertical="top" shrinkToFit="1"/>
    </xf>
    <xf numFmtId="1" fontId="22" fillId="2" borderId="0" xfId="0" applyNumberFormat="1" applyFont="1" applyFill="1" applyAlignment="1">
      <alignment horizontal="left" vertical="top"/>
    </xf>
    <xf numFmtId="0" fontId="11" fillId="2" borderId="0" xfId="0" applyFont="1" applyFill="1"/>
    <xf numFmtId="0" fontId="30" fillId="2" borderId="6" xfId="0" applyFont="1" applyFill="1" applyBorder="1" applyAlignment="1">
      <alignment horizontal="left" vertical="top" wrapText="1"/>
    </xf>
    <xf numFmtId="3" fontId="6" fillId="0" borderId="4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11" fillId="5" borderId="7" xfId="0" applyFont="1" applyFill="1" applyBorder="1" applyAlignment="1">
      <alignment horizontal="left" wrapText="1"/>
    </xf>
    <xf numFmtId="0" fontId="11" fillId="5" borderId="8" xfId="0" applyFont="1" applyFill="1" applyBorder="1" applyAlignment="1">
      <alignment horizontal="left" wrapText="1"/>
    </xf>
    <xf numFmtId="0" fontId="27" fillId="3" borderId="9" xfId="0" applyFont="1" applyFill="1" applyBorder="1" applyAlignment="1">
      <alignment horizontal="left" vertical="top" wrapText="1"/>
    </xf>
    <xf numFmtId="0" fontId="20" fillId="5" borderId="6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3" fontId="25" fillId="2" borderId="6" xfId="0" applyNumberFormat="1" applyFont="1" applyFill="1" applyBorder="1" applyAlignment="1">
      <alignment horizontal="center" vertical="top" shrinkToFit="1"/>
    </xf>
    <xf numFmtId="3" fontId="32" fillId="2" borderId="6" xfId="0" applyNumberFormat="1" applyFont="1" applyFill="1" applyBorder="1" applyAlignment="1">
      <alignment horizontal="center" vertical="top" shrinkToFit="1"/>
    </xf>
    <xf numFmtId="3" fontId="30" fillId="2" borderId="6" xfId="0" applyNumberFormat="1" applyFont="1" applyFill="1" applyBorder="1" applyAlignment="1">
      <alignment horizontal="center" vertical="top" wrapText="1"/>
    </xf>
    <xf numFmtId="3" fontId="21" fillId="2" borderId="6" xfId="0" applyNumberFormat="1" applyFont="1" applyFill="1" applyBorder="1" applyAlignment="1">
      <alignment horizontal="center" vertical="center" shrinkToFit="1"/>
    </xf>
    <xf numFmtId="0" fontId="0" fillId="2" borderId="0" xfId="0" applyFill="1"/>
    <xf numFmtId="0" fontId="34" fillId="2" borderId="0" xfId="4" applyFont="1" applyFill="1" applyAlignment="1">
      <alignment vertical="top"/>
    </xf>
    <xf numFmtId="0" fontId="33" fillId="2" borderId="0" xfId="4" applyFill="1"/>
    <xf numFmtId="0" fontId="35" fillId="2" borderId="0" xfId="4" applyFont="1" applyFill="1" applyAlignment="1">
      <alignment vertical="top"/>
    </xf>
    <xf numFmtId="0" fontId="36" fillId="2" borderId="3" xfId="4" applyFont="1" applyFill="1" applyBorder="1" applyAlignment="1">
      <alignment horizontal="left" vertical="top" wrapText="1"/>
    </xf>
    <xf numFmtId="0" fontId="33" fillId="2" borderId="3" xfId="4" applyFill="1" applyBorder="1"/>
    <xf numFmtId="0" fontId="37" fillId="2" borderId="3" xfId="4" applyFont="1" applyFill="1" applyBorder="1" applyAlignment="1">
      <alignment horizontal="left" vertical="top" wrapText="1"/>
    </xf>
    <xf numFmtId="0" fontId="37" fillId="2" borderId="3" xfId="4" applyFont="1" applyFill="1" applyBorder="1" applyAlignment="1">
      <alignment vertical="top" wrapText="1"/>
    </xf>
    <xf numFmtId="164" fontId="37" fillId="2" borderId="3" xfId="1" applyFont="1" applyFill="1" applyBorder="1" applyAlignment="1">
      <alignment vertical="top"/>
    </xf>
    <xf numFmtId="4" fontId="37" fillId="2" borderId="0" xfId="4" applyNumberFormat="1" applyFont="1" applyFill="1" applyAlignment="1">
      <alignment vertical="top"/>
    </xf>
    <xf numFmtId="0" fontId="33" fillId="2" borderId="0" xfId="4" applyFill="1" applyAlignment="1">
      <alignment vertical="top"/>
    </xf>
    <xf numFmtId="0" fontId="33" fillId="2" borderId="3" xfId="4" applyFill="1" applyBorder="1" applyAlignment="1">
      <alignment vertical="top"/>
    </xf>
    <xf numFmtId="164" fontId="37" fillId="2" borderId="3" xfId="1" applyFont="1" applyFill="1" applyBorder="1" applyAlignment="1">
      <alignment vertical="top" wrapText="1"/>
    </xf>
    <xf numFmtId="164" fontId="33" fillId="2" borderId="3" xfId="1" applyFont="1" applyFill="1" applyBorder="1" applyAlignment="1">
      <alignment vertical="top"/>
    </xf>
    <xf numFmtId="0" fontId="38" fillId="2" borderId="3" xfId="4" applyFont="1" applyFill="1" applyBorder="1" applyAlignment="1">
      <alignment horizontal="left" vertical="top" wrapText="1"/>
    </xf>
    <xf numFmtId="0" fontId="38" fillId="2" borderId="3" xfId="4" applyFont="1" applyFill="1" applyBorder="1" applyAlignment="1">
      <alignment vertical="top" wrapText="1"/>
    </xf>
    <xf numFmtId="164" fontId="38" fillId="2" borderId="3" xfId="1" applyFont="1" applyFill="1" applyBorder="1" applyAlignment="1">
      <alignment vertical="top"/>
    </xf>
    <xf numFmtId="4" fontId="38" fillId="2" borderId="0" xfId="4" applyNumberFormat="1" applyFont="1" applyFill="1" applyAlignment="1">
      <alignment vertical="top"/>
    </xf>
    <xf numFmtId="0" fontId="39" fillId="2" borderId="3" xfId="4" applyFont="1" applyFill="1" applyBorder="1" applyAlignment="1">
      <alignment horizontal="left" vertical="top" wrapText="1"/>
    </xf>
    <xf numFmtId="0" fontId="39" fillId="2" borderId="3" xfId="4" applyFont="1" applyFill="1" applyBorder="1" applyAlignment="1">
      <alignment vertical="top" wrapText="1"/>
    </xf>
    <xf numFmtId="164" fontId="39" fillId="2" borderId="3" xfId="1" applyFont="1" applyFill="1" applyBorder="1" applyAlignment="1">
      <alignment vertical="top"/>
    </xf>
    <xf numFmtId="4" fontId="39" fillId="2" borderId="0" xfId="4" applyNumberFormat="1" applyFont="1" applyFill="1" applyAlignment="1">
      <alignment vertical="top"/>
    </xf>
    <xf numFmtId="164" fontId="39" fillId="2" borderId="3" xfId="1" applyFont="1" applyFill="1" applyBorder="1" applyAlignment="1">
      <alignment vertical="top" wrapText="1"/>
    </xf>
    <xf numFmtId="0" fontId="40" fillId="2" borderId="3" xfId="4" applyFont="1" applyFill="1" applyBorder="1" applyAlignment="1">
      <alignment vertical="top" wrapText="1"/>
    </xf>
    <xf numFmtId="164" fontId="40" fillId="2" borderId="3" xfId="1" applyFont="1" applyFill="1" applyBorder="1" applyAlignment="1">
      <alignment vertical="top"/>
    </xf>
    <xf numFmtId="4" fontId="40" fillId="2" borderId="0" xfId="4" applyNumberFormat="1" applyFont="1" applyFill="1" applyAlignment="1">
      <alignment vertical="top"/>
    </xf>
    <xf numFmtId="0" fontId="40" fillId="2" borderId="3" xfId="4" applyFont="1" applyFill="1" applyBorder="1" applyAlignment="1">
      <alignment horizontal="left" vertical="top" wrapText="1"/>
    </xf>
    <xf numFmtId="0" fontId="41" fillId="2" borderId="3" xfId="4" applyFont="1" applyFill="1" applyBorder="1" applyAlignment="1">
      <alignment vertical="top" wrapText="1"/>
    </xf>
    <xf numFmtId="164" fontId="41" fillId="2" borderId="3" xfId="1" applyFont="1" applyFill="1" applyBorder="1" applyAlignment="1">
      <alignment vertical="top"/>
    </xf>
    <xf numFmtId="4" fontId="41" fillId="2" borderId="0" xfId="4" applyNumberFormat="1" applyFont="1" applyFill="1" applyAlignment="1">
      <alignment vertical="top"/>
    </xf>
    <xf numFmtId="0" fontId="39" fillId="2" borderId="3" xfId="4" applyFont="1" applyFill="1" applyBorder="1" applyAlignment="1">
      <alignment horizontal="left" vertical="top"/>
    </xf>
    <xf numFmtId="0" fontId="42" fillId="2" borderId="3" xfId="4" applyFont="1" applyFill="1" applyBorder="1" applyAlignment="1">
      <alignment horizontal="left" vertical="top"/>
    </xf>
    <xf numFmtId="0" fontId="42" fillId="2" borderId="3" xfId="4" applyFont="1" applyFill="1" applyBorder="1" applyAlignment="1">
      <alignment vertical="top" wrapText="1"/>
    </xf>
    <xf numFmtId="164" fontId="42" fillId="2" borderId="3" xfId="1" applyFont="1" applyFill="1" applyBorder="1" applyAlignment="1">
      <alignment vertical="top"/>
    </xf>
    <xf numFmtId="4" fontId="42" fillId="2" borderId="0" xfId="4" applyNumberFormat="1" applyFont="1" applyFill="1" applyAlignment="1">
      <alignment vertical="top"/>
    </xf>
    <xf numFmtId="164" fontId="42" fillId="2" borderId="3" xfId="1" applyFont="1" applyFill="1" applyBorder="1" applyAlignment="1">
      <alignment vertical="top" wrapText="1"/>
    </xf>
    <xf numFmtId="0" fontId="42" fillId="2" borderId="0" xfId="4" applyFont="1" applyFill="1" applyAlignment="1">
      <alignment horizontal="left" vertical="top"/>
    </xf>
    <xf numFmtId="164" fontId="40" fillId="2" borderId="3" xfId="1" applyFont="1" applyFill="1" applyBorder="1" applyAlignment="1">
      <alignment vertical="top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27" fillId="0" borderId="10" xfId="0" applyFont="1" applyBorder="1" applyAlignment="1">
      <alignment horizontal="center" vertical="top" wrapText="1"/>
    </xf>
    <xf numFmtId="0" fontId="27" fillId="0" borderId="11" xfId="0" applyFont="1" applyBorder="1" applyAlignment="1">
      <alignment horizontal="center" vertical="top" wrapText="1"/>
    </xf>
    <xf numFmtId="0" fontId="27" fillId="0" borderId="12" xfId="0" applyFont="1" applyBorder="1" applyAlignment="1">
      <alignment horizontal="center" vertical="top" wrapText="1"/>
    </xf>
    <xf numFmtId="0" fontId="26" fillId="0" borderId="7" xfId="0" applyFont="1" applyBorder="1" applyAlignment="1">
      <alignment horizontal="center" vertical="top" wrapText="1"/>
    </xf>
    <xf numFmtId="0" fontId="26" fillId="0" borderId="8" xfId="0" applyFont="1" applyBorder="1" applyAlignment="1">
      <alignment horizontal="center" vertical="top" wrapText="1"/>
    </xf>
    <xf numFmtId="0" fontId="26" fillId="0" borderId="9" xfId="0" applyFont="1" applyBorder="1" applyAlignment="1">
      <alignment horizontal="center" vertical="top" wrapText="1"/>
    </xf>
    <xf numFmtId="0" fontId="11" fillId="0" borderId="0" xfId="0" applyFont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</cellXfs>
  <cellStyles count="5">
    <cellStyle name="Normalno" xfId="0" builtinId="0"/>
    <cellStyle name="Normalno 2" xfId="2" xr:uid="{48DC96DE-C057-4622-928D-253370A5B541}"/>
    <cellStyle name="Normalno 2 2" xfId="4" xr:uid="{3826DEC2-D627-44DE-A78A-CAB38D4F8333}"/>
    <cellStyle name="Obično_List1" xfId="3" xr:uid="{E3B516D6-519F-4776-BCFE-4B550CAE0259}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view="pageBreakPreview" zoomScaleNormal="100" zoomScaleSheetLayoutView="100" workbookViewId="0">
      <selection activeCell="A2" sqref="A2"/>
    </sheetView>
  </sheetViews>
  <sheetFormatPr defaultRowHeight="14.4" x14ac:dyDescent="0.3"/>
  <cols>
    <col min="5" max="8" width="25.33203125" customWidth="1"/>
  </cols>
  <sheetData>
    <row r="1" spans="1:8" ht="42" customHeight="1" x14ac:dyDescent="0.3">
      <c r="A1" s="137" t="s">
        <v>387</v>
      </c>
      <c r="B1" s="137"/>
      <c r="C1" s="137"/>
      <c r="D1" s="137"/>
      <c r="E1" s="137"/>
      <c r="F1" s="137"/>
      <c r="G1" s="137"/>
      <c r="H1" s="137"/>
    </row>
    <row r="2" spans="1:8" ht="17.399999999999999" x14ac:dyDescent="0.3">
      <c r="A2" s="4"/>
      <c r="B2" s="4"/>
      <c r="C2" s="4"/>
      <c r="D2" s="4"/>
      <c r="E2" s="4"/>
      <c r="F2" s="4"/>
      <c r="G2" s="4"/>
      <c r="H2" s="4"/>
    </row>
    <row r="3" spans="1:8" ht="15.6" x14ac:dyDescent="0.3">
      <c r="A3" s="137" t="s">
        <v>15</v>
      </c>
      <c r="B3" s="137"/>
      <c r="C3" s="137"/>
      <c r="D3" s="137"/>
      <c r="E3" s="137"/>
      <c r="F3" s="137"/>
      <c r="G3" s="137"/>
      <c r="H3" s="137"/>
    </row>
    <row r="4" spans="1:8" ht="17.399999999999999" x14ac:dyDescent="0.3">
      <c r="A4" s="4"/>
      <c r="B4" s="4"/>
      <c r="C4" s="4"/>
      <c r="D4" s="4"/>
      <c r="E4" s="4"/>
      <c r="F4" s="4"/>
      <c r="G4" s="4"/>
      <c r="H4" s="4"/>
    </row>
    <row r="5" spans="1:8" ht="15.6" x14ac:dyDescent="0.3">
      <c r="A5" s="137" t="s">
        <v>19</v>
      </c>
      <c r="B5" s="138"/>
      <c r="C5" s="138"/>
      <c r="D5" s="138"/>
      <c r="E5" s="138"/>
      <c r="F5" s="138"/>
      <c r="G5" s="138"/>
      <c r="H5" s="138"/>
    </row>
    <row r="6" spans="1:8" ht="17.399999999999999" x14ac:dyDescent="0.3">
      <c r="A6" s="1"/>
      <c r="B6" s="2"/>
      <c r="C6" s="2"/>
      <c r="D6" s="2"/>
      <c r="E6" s="5"/>
      <c r="F6" s="6"/>
      <c r="G6" s="6"/>
      <c r="H6" s="6"/>
    </row>
    <row r="7" spans="1:8" x14ac:dyDescent="0.3">
      <c r="A7" s="21"/>
      <c r="B7" s="22"/>
      <c r="C7" s="22"/>
      <c r="D7" s="23"/>
      <c r="E7" s="24"/>
      <c r="F7" s="3" t="s">
        <v>163</v>
      </c>
      <c r="G7" s="3" t="s">
        <v>162</v>
      </c>
      <c r="H7" s="3" t="s">
        <v>164</v>
      </c>
    </row>
    <row r="8" spans="1:8" x14ac:dyDescent="0.3">
      <c r="A8" s="142" t="s">
        <v>0</v>
      </c>
      <c r="B8" s="136"/>
      <c r="C8" s="136"/>
      <c r="D8" s="136"/>
      <c r="E8" s="150"/>
      <c r="F8" s="25">
        <f t="shared" ref="F8:G8" si="0">F9+F10</f>
        <v>818513</v>
      </c>
      <c r="G8" s="25">
        <f t="shared" si="0"/>
        <v>368257</v>
      </c>
      <c r="H8" s="25">
        <f t="shared" ref="H8" si="1">H9+H10</f>
        <v>1186770</v>
      </c>
    </row>
    <row r="9" spans="1:8" x14ac:dyDescent="0.3">
      <c r="A9" s="151" t="s">
        <v>23</v>
      </c>
      <c r="B9" s="152"/>
      <c r="C9" s="152"/>
      <c r="D9" s="152"/>
      <c r="E9" s="149"/>
      <c r="F9" s="26">
        <f>' Račun prihoda i rashoda'!D26</f>
        <v>818513</v>
      </c>
      <c r="G9" s="26">
        <f>' Račun prihoda i rashoda'!E26</f>
        <v>368257</v>
      </c>
      <c r="H9" s="26">
        <f>' Račun prihoda i rashoda'!F26</f>
        <v>1186770</v>
      </c>
    </row>
    <row r="10" spans="1:8" x14ac:dyDescent="0.3">
      <c r="A10" s="148" t="s">
        <v>24</v>
      </c>
      <c r="B10" s="149"/>
      <c r="C10" s="149"/>
      <c r="D10" s="149"/>
      <c r="E10" s="149"/>
      <c r="F10" s="26"/>
      <c r="G10" s="26"/>
      <c r="H10" s="26"/>
    </row>
    <row r="11" spans="1:8" x14ac:dyDescent="0.3">
      <c r="A11" s="28" t="s">
        <v>1</v>
      </c>
      <c r="B11" s="36"/>
      <c r="C11" s="36"/>
      <c r="D11" s="36"/>
      <c r="E11" s="36"/>
      <c r="F11" s="25">
        <f>F12+F13+F14</f>
        <v>818513</v>
      </c>
      <c r="G11" s="25">
        <f>H11-F11</f>
        <v>368257</v>
      </c>
      <c r="H11" s="25">
        <f t="shared" ref="H11" si="2">H12+H13</f>
        <v>1186770</v>
      </c>
    </row>
    <row r="12" spans="1:8" x14ac:dyDescent="0.3">
      <c r="A12" s="153" t="s">
        <v>25</v>
      </c>
      <c r="B12" s="152"/>
      <c r="C12" s="152"/>
      <c r="D12" s="152"/>
      <c r="E12" s="152"/>
      <c r="F12" s="26">
        <f>'POSEBNI DIO'!C182+'POSEBNI DIO'!C137+'POSEBNI DIO'!C123+'POSEBNI DIO'!C28</f>
        <v>766013</v>
      </c>
      <c r="G12" s="25">
        <f t="shared" ref="G12:G13" si="3">H12-F12</f>
        <v>391757</v>
      </c>
      <c r="H12" s="26">
        <f>1186770-29000</f>
        <v>1157770</v>
      </c>
    </row>
    <row r="13" spans="1:8" x14ac:dyDescent="0.3">
      <c r="A13" s="148" t="s">
        <v>26</v>
      </c>
      <c r="B13" s="149"/>
      <c r="C13" s="149"/>
      <c r="D13" s="149"/>
      <c r="E13" s="149"/>
      <c r="F13" s="26">
        <f>' Račun prihoda i rashoda'!D45</f>
        <v>45000</v>
      </c>
      <c r="G13" s="25">
        <f t="shared" si="3"/>
        <v>-16000</v>
      </c>
      <c r="H13" s="26">
        <f>' Račun prihoda i rashoda'!F45</f>
        <v>29000</v>
      </c>
    </row>
    <row r="14" spans="1:8" x14ac:dyDescent="0.3">
      <c r="A14" s="135" t="s">
        <v>45</v>
      </c>
      <c r="B14" s="136"/>
      <c r="C14" s="136"/>
      <c r="D14" s="136"/>
      <c r="E14" s="136"/>
      <c r="F14" s="25">
        <v>7500</v>
      </c>
      <c r="G14" s="25">
        <v>0</v>
      </c>
      <c r="H14" s="25">
        <f t="shared" ref="H14" si="4">H8-H11</f>
        <v>0</v>
      </c>
    </row>
    <row r="15" spans="1:8" ht="17.399999999999999" x14ac:dyDescent="0.3">
      <c r="A15" s="4"/>
      <c r="B15" s="17"/>
      <c r="C15" s="17"/>
      <c r="D15" s="17"/>
      <c r="E15" s="17"/>
      <c r="F15" s="17"/>
      <c r="G15" s="17"/>
      <c r="H15" s="18"/>
    </row>
    <row r="16" spans="1:8" ht="15.6" x14ac:dyDescent="0.3">
      <c r="A16" s="137" t="s">
        <v>20</v>
      </c>
      <c r="B16" s="138"/>
      <c r="C16" s="138"/>
      <c r="D16" s="138"/>
      <c r="E16" s="138"/>
      <c r="F16" s="138"/>
      <c r="G16" s="138"/>
      <c r="H16" s="138"/>
    </row>
    <row r="17" spans="1:8" ht="17.399999999999999" x14ac:dyDescent="0.3">
      <c r="A17" s="4"/>
      <c r="B17" s="17"/>
      <c r="C17" s="17"/>
      <c r="D17" s="17"/>
      <c r="E17" s="17"/>
      <c r="F17" s="17"/>
      <c r="G17" s="17"/>
      <c r="H17" s="18"/>
    </row>
    <row r="18" spans="1:8" x14ac:dyDescent="0.3">
      <c r="A18" s="21"/>
      <c r="B18" s="22"/>
      <c r="C18" s="22"/>
      <c r="D18" s="23"/>
      <c r="E18" s="24"/>
      <c r="F18" s="3" t="s">
        <v>163</v>
      </c>
      <c r="G18" s="3" t="s">
        <v>162</v>
      </c>
      <c r="H18" s="3" t="s">
        <v>164</v>
      </c>
    </row>
    <row r="19" spans="1:8" x14ac:dyDescent="0.3">
      <c r="A19" s="148" t="s">
        <v>27</v>
      </c>
      <c r="B19" s="149"/>
      <c r="C19" s="149"/>
      <c r="D19" s="149"/>
      <c r="E19" s="149"/>
      <c r="F19" s="26"/>
      <c r="G19" s="26"/>
      <c r="H19" s="26"/>
    </row>
    <row r="20" spans="1:8" x14ac:dyDescent="0.3">
      <c r="A20" s="148" t="s">
        <v>28</v>
      </c>
      <c r="B20" s="149"/>
      <c r="C20" s="149"/>
      <c r="D20" s="149"/>
      <c r="E20" s="149"/>
      <c r="F20" s="26"/>
      <c r="G20" s="26"/>
      <c r="H20" s="26"/>
    </row>
    <row r="21" spans="1:8" x14ac:dyDescent="0.3">
      <c r="A21" s="135" t="s">
        <v>2</v>
      </c>
      <c r="B21" s="136"/>
      <c r="C21" s="136"/>
      <c r="D21" s="136"/>
      <c r="E21" s="136"/>
      <c r="F21" s="25">
        <f t="shared" ref="F21:G21" si="5">F19-F20</f>
        <v>0</v>
      </c>
      <c r="G21" s="25">
        <f t="shared" si="5"/>
        <v>0</v>
      </c>
      <c r="H21" s="25">
        <f t="shared" ref="H21" si="6">H19-H20</f>
        <v>0</v>
      </c>
    </row>
    <row r="22" spans="1:8" x14ac:dyDescent="0.3">
      <c r="A22" s="135" t="s">
        <v>46</v>
      </c>
      <c r="B22" s="136"/>
      <c r="C22" s="136"/>
      <c r="D22" s="136"/>
      <c r="E22" s="136"/>
      <c r="F22" s="25">
        <f>F14+F21</f>
        <v>7500</v>
      </c>
      <c r="G22" s="25">
        <f t="shared" ref="G22" si="7">G14+G21</f>
        <v>0</v>
      </c>
      <c r="H22" s="25">
        <f t="shared" ref="H22" si="8">H14+H21</f>
        <v>0</v>
      </c>
    </row>
    <row r="23" spans="1:8" ht="17.399999999999999" x14ac:dyDescent="0.3">
      <c r="A23" s="16"/>
      <c r="B23" s="17"/>
      <c r="C23" s="17"/>
      <c r="D23" s="17"/>
      <c r="E23" s="17"/>
      <c r="F23" s="17"/>
      <c r="G23" s="17"/>
      <c r="H23" s="18"/>
    </row>
    <row r="24" spans="1:8" ht="15.6" x14ac:dyDescent="0.3">
      <c r="A24" s="137" t="s">
        <v>47</v>
      </c>
      <c r="B24" s="138"/>
      <c r="C24" s="138"/>
      <c r="D24" s="138"/>
      <c r="E24" s="138"/>
      <c r="F24" s="138"/>
      <c r="G24" s="138"/>
      <c r="H24" s="138"/>
    </row>
    <row r="25" spans="1:8" ht="15.6" x14ac:dyDescent="0.3">
      <c r="A25" s="34"/>
      <c r="B25" s="35"/>
      <c r="C25" s="35"/>
      <c r="D25" s="35"/>
      <c r="E25" s="35"/>
      <c r="F25" s="35"/>
      <c r="G25" s="85"/>
      <c r="H25" s="35"/>
    </row>
    <row r="26" spans="1:8" x14ac:dyDescent="0.3">
      <c r="A26" s="21"/>
      <c r="B26" s="22"/>
      <c r="C26" s="22"/>
      <c r="D26" s="23"/>
      <c r="E26" s="24"/>
      <c r="F26" s="3" t="s">
        <v>163</v>
      </c>
      <c r="G26" s="3" t="s">
        <v>162</v>
      </c>
      <c r="H26" s="3" t="s">
        <v>164</v>
      </c>
    </row>
    <row r="27" spans="1:8" ht="15" customHeight="1" x14ac:dyDescent="0.3">
      <c r="A27" s="139" t="s">
        <v>48</v>
      </c>
      <c r="B27" s="140"/>
      <c r="C27" s="140"/>
      <c r="D27" s="140"/>
      <c r="E27" s="141"/>
      <c r="F27" s="37">
        <v>3510</v>
      </c>
      <c r="G27" s="37">
        <v>-2010</v>
      </c>
      <c r="H27" s="37">
        <f>F27+G27</f>
        <v>1500</v>
      </c>
    </row>
    <row r="28" spans="1:8" ht="15" customHeight="1" x14ac:dyDescent="0.3">
      <c r="A28" s="135" t="s">
        <v>49</v>
      </c>
      <c r="B28" s="136"/>
      <c r="C28" s="136"/>
      <c r="D28" s="136"/>
      <c r="E28" s="136"/>
      <c r="F28" s="38">
        <v>0</v>
      </c>
      <c r="G28" s="38"/>
      <c r="H28" s="38">
        <f t="shared" ref="H28" si="9">H22+H27</f>
        <v>1500</v>
      </c>
    </row>
    <row r="29" spans="1:8" ht="45" customHeight="1" x14ac:dyDescent="0.3">
      <c r="A29" s="142" t="s">
        <v>50</v>
      </c>
      <c r="B29" s="143"/>
      <c r="C29" s="143"/>
      <c r="D29" s="143"/>
      <c r="E29" s="144"/>
      <c r="F29" s="38">
        <f t="shared" ref="F29:H29" si="10">F14+F21+F27-F28</f>
        <v>11010</v>
      </c>
      <c r="G29" s="38"/>
      <c r="H29" s="38">
        <f t="shared" si="10"/>
        <v>0</v>
      </c>
    </row>
    <row r="30" spans="1:8" ht="15.6" x14ac:dyDescent="0.3">
      <c r="A30" s="39"/>
      <c r="B30" s="40"/>
      <c r="C30" s="40"/>
      <c r="D30" s="40"/>
      <c r="E30" s="40"/>
      <c r="F30" s="40"/>
      <c r="G30" s="40"/>
      <c r="H30" s="40"/>
    </row>
    <row r="31" spans="1:8" ht="15.6" x14ac:dyDescent="0.3">
      <c r="A31" s="145" t="s">
        <v>44</v>
      </c>
      <c r="B31" s="145"/>
      <c r="C31" s="145"/>
      <c r="D31" s="145"/>
      <c r="E31" s="145"/>
      <c r="F31" s="145"/>
      <c r="G31" s="145"/>
      <c r="H31" s="145"/>
    </row>
    <row r="32" spans="1:8" ht="17.399999999999999" x14ac:dyDescent="0.3">
      <c r="A32" s="41"/>
      <c r="B32" s="42"/>
      <c r="C32" s="42"/>
      <c r="D32" s="42"/>
      <c r="E32" s="42"/>
      <c r="F32" s="42"/>
      <c r="G32" s="42"/>
      <c r="H32" s="43"/>
    </row>
    <row r="33" spans="1:8" x14ac:dyDescent="0.3">
      <c r="A33" s="44"/>
      <c r="B33" s="45"/>
      <c r="C33" s="45"/>
      <c r="D33" s="46"/>
      <c r="E33" s="47"/>
      <c r="F33" s="3" t="s">
        <v>163</v>
      </c>
      <c r="G33" s="3" t="s">
        <v>162</v>
      </c>
      <c r="H33" s="3" t="s">
        <v>164</v>
      </c>
    </row>
    <row r="34" spans="1:8" x14ac:dyDescent="0.3">
      <c r="A34" s="139" t="s">
        <v>48</v>
      </c>
      <c r="B34" s="140"/>
      <c r="C34" s="140"/>
      <c r="D34" s="140"/>
      <c r="E34" s="141"/>
      <c r="F34" s="37">
        <f t="shared" ref="F34:G34" si="11">D37</f>
        <v>0</v>
      </c>
      <c r="G34" s="37">
        <f t="shared" si="11"/>
        <v>0</v>
      </c>
      <c r="H34" s="37">
        <f>F37</f>
        <v>0</v>
      </c>
    </row>
    <row r="35" spans="1:8" ht="28.5" customHeight="1" x14ac:dyDescent="0.3">
      <c r="A35" s="139" t="s">
        <v>51</v>
      </c>
      <c r="B35" s="140"/>
      <c r="C35" s="140"/>
      <c r="D35" s="140"/>
      <c r="E35" s="141"/>
      <c r="F35" s="37">
        <v>0</v>
      </c>
      <c r="G35" s="37">
        <v>0</v>
      </c>
      <c r="H35" s="37">
        <v>0</v>
      </c>
    </row>
    <row r="36" spans="1:8" x14ac:dyDescent="0.3">
      <c r="A36" s="139" t="s">
        <v>52</v>
      </c>
      <c r="B36" s="146"/>
      <c r="C36" s="146"/>
      <c r="D36" s="146"/>
      <c r="E36" s="147"/>
      <c r="F36" s="37">
        <v>0</v>
      </c>
      <c r="G36" s="37">
        <v>0</v>
      </c>
      <c r="H36" s="37">
        <v>0</v>
      </c>
    </row>
    <row r="37" spans="1:8" ht="15" customHeight="1" x14ac:dyDescent="0.3">
      <c r="A37" s="135" t="s">
        <v>49</v>
      </c>
      <c r="B37" s="136"/>
      <c r="C37" s="136"/>
      <c r="D37" s="136"/>
      <c r="E37" s="136"/>
      <c r="F37" s="27">
        <f t="shared" ref="F37:G37" si="12">F34-F35+F36</f>
        <v>0</v>
      </c>
      <c r="G37" s="27">
        <f t="shared" si="12"/>
        <v>0</v>
      </c>
      <c r="H37" s="27">
        <f t="shared" ref="H37" si="13">H34-H35+H36</f>
        <v>0</v>
      </c>
    </row>
    <row r="38" spans="1:8" ht="17.25" customHeight="1" x14ac:dyDescent="0.3"/>
    <row r="39" spans="1:8" x14ac:dyDescent="0.3">
      <c r="A39" s="133"/>
      <c r="B39" s="134"/>
      <c r="C39" s="134"/>
      <c r="D39" s="134"/>
      <c r="E39" s="134"/>
      <c r="F39" s="134"/>
      <c r="G39" s="134"/>
      <c r="H39" s="134"/>
    </row>
    <row r="40" spans="1:8" ht="9" customHeight="1" x14ac:dyDescent="0.3"/>
  </sheetData>
  <mergeCells count="24">
    <mergeCell ref="A20:E20"/>
    <mergeCell ref="A1:H1"/>
    <mergeCell ref="A3:H3"/>
    <mergeCell ref="A5:H5"/>
    <mergeCell ref="A8:E8"/>
    <mergeCell ref="A9:E9"/>
    <mergeCell ref="A10:E10"/>
    <mergeCell ref="A12:E12"/>
    <mergeCell ref="A13:E13"/>
    <mergeCell ref="A14:E14"/>
    <mergeCell ref="A16:H16"/>
    <mergeCell ref="A19:E19"/>
    <mergeCell ref="A39:H39"/>
    <mergeCell ref="A21:E21"/>
    <mergeCell ref="A22:E22"/>
    <mergeCell ref="A24:H24"/>
    <mergeCell ref="A27:E27"/>
    <mergeCell ref="A28:E28"/>
    <mergeCell ref="A29:E29"/>
    <mergeCell ref="A31:H31"/>
    <mergeCell ref="A34:E34"/>
    <mergeCell ref="A35:E35"/>
    <mergeCell ref="A36:E36"/>
    <mergeCell ref="A37:E37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  <headerFooter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53"/>
  <sheetViews>
    <sheetView view="pageBreakPreview" zoomScale="115" zoomScaleNormal="100" zoomScaleSheetLayoutView="115" workbookViewId="0">
      <selection activeCell="G46" sqref="G46"/>
    </sheetView>
  </sheetViews>
  <sheetFormatPr defaultRowHeight="14.4" x14ac:dyDescent="0.3"/>
  <cols>
    <col min="1" max="1" width="7.44140625" bestFit="1" customWidth="1"/>
    <col min="2" max="2" width="8.44140625" bestFit="1" customWidth="1"/>
    <col min="3" max="5" width="25.33203125" customWidth="1"/>
    <col min="6" max="6" width="25.33203125" style="95" customWidth="1"/>
  </cols>
  <sheetData>
    <row r="1" spans="1:11" ht="42" customHeight="1" x14ac:dyDescent="0.3">
      <c r="A1" s="137" t="str">
        <f>SAŽETAK!A1</f>
        <v>I. IZMJENE I DOPUNE FINANCIJSKOG PLANA PRORAČUNSKOG KORISNIKA JEDINICE LOKALNE I PODRUČNE (REGIONALNE) SAMOUPRAVE ZA 2024. GODINU-OŠ MARKUŠICA</v>
      </c>
      <c r="B1" s="137"/>
      <c r="C1" s="137"/>
      <c r="D1" s="137"/>
      <c r="E1" s="137"/>
      <c r="F1" s="137"/>
    </row>
    <row r="2" spans="1:11" ht="18" customHeight="1" x14ac:dyDescent="0.3">
      <c r="A2" s="4"/>
      <c r="B2" s="4"/>
      <c r="C2" s="4"/>
      <c r="D2" s="4"/>
      <c r="E2" s="4"/>
      <c r="F2" s="90"/>
    </row>
    <row r="3" spans="1:11" ht="15.75" customHeight="1" x14ac:dyDescent="0.3">
      <c r="A3" s="137" t="s">
        <v>15</v>
      </c>
      <c r="B3" s="137"/>
      <c r="C3" s="137"/>
      <c r="D3" s="137"/>
      <c r="E3" s="137"/>
      <c r="F3" s="137"/>
    </row>
    <row r="4" spans="1:11" ht="17.399999999999999" x14ac:dyDescent="0.3">
      <c r="A4" s="4"/>
      <c r="B4" s="4"/>
      <c r="C4" s="4"/>
      <c r="D4" s="4"/>
      <c r="E4" s="4"/>
      <c r="F4" s="90"/>
    </row>
    <row r="5" spans="1:11" ht="18" customHeight="1" x14ac:dyDescent="0.3">
      <c r="A5" s="137" t="s">
        <v>4</v>
      </c>
      <c r="B5" s="137"/>
      <c r="C5" s="137"/>
      <c r="D5" s="137"/>
      <c r="E5" s="137"/>
      <c r="F5" s="137"/>
    </row>
    <row r="6" spans="1:11" ht="17.399999999999999" x14ac:dyDescent="0.3">
      <c r="A6" s="4"/>
      <c r="B6" s="4"/>
      <c r="C6" s="4"/>
      <c r="D6" s="4"/>
      <c r="E6" s="4"/>
      <c r="F6" s="90"/>
    </row>
    <row r="7" spans="1:11" ht="15.75" customHeight="1" x14ac:dyDescent="0.3">
      <c r="A7" s="137" t="s">
        <v>29</v>
      </c>
      <c r="B7" s="137"/>
      <c r="C7" s="137"/>
      <c r="D7" s="137"/>
      <c r="E7" s="137"/>
      <c r="F7" s="137"/>
    </row>
    <row r="8" spans="1:11" ht="17.399999999999999" x14ac:dyDescent="0.3">
      <c r="A8" s="4"/>
      <c r="B8" s="4"/>
      <c r="C8" s="4"/>
      <c r="D8" s="4"/>
      <c r="E8" s="4"/>
      <c r="F8" s="90"/>
    </row>
    <row r="9" spans="1:11" x14ac:dyDescent="0.3">
      <c r="A9" s="15" t="s">
        <v>5</v>
      </c>
      <c r="B9" s="14" t="s">
        <v>6</v>
      </c>
      <c r="C9" s="14" t="s">
        <v>3</v>
      </c>
      <c r="D9" s="3" t="s">
        <v>163</v>
      </c>
      <c r="E9" s="3" t="s">
        <v>162</v>
      </c>
      <c r="F9" s="3" t="s">
        <v>164</v>
      </c>
    </row>
    <row r="10" spans="1:11" s="48" customFormat="1" ht="22.2" customHeight="1" x14ac:dyDescent="0.3">
      <c r="A10" s="49">
        <v>6</v>
      </c>
      <c r="B10" s="50"/>
      <c r="C10" s="51" t="s">
        <v>140</v>
      </c>
      <c r="D10" s="52"/>
      <c r="E10" s="52"/>
      <c r="F10" s="64"/>
      <c r="G10" s="53"/>
      <c r="H10" s="53"/>
      <c r="I10" s="53"/>
      <c r="J10" s="53"/>
      <c r="K10" s="53"/>
    </row>
    <row r="11" spans="1:11" s="48" customFormat="1" ht="46.8" x14ac:dyDescent="0.3">
      <c r="A11" s="54"/>
      <c r="B11" s="55">
        <v>63</v>
      </c>
      <c r="C11" s="56" t="s">
        <v>141</v>
      </c>
      <c r="D11" s="57">
        <f t="shared" ref="D11" si="0">D12+D13+D14</f>
        <v>645800</v>
      </c>
      <c r="E11" s="57">
        <f>SUM(E12:E14)</f>
        <v>401950</v>
      </c>
      <c r="F11" s="91">
        <f>D11+E11</f>
        <v>1047750</v>
      </c>
      <c r="G11" s="53"/>
      <c r="H11" s="53"/>
      <c r="I11" s="53"/>
      <c r="J11" s="53"/>
      <c r="K11" s="53"/>
    </row>
    <row r="12" spans="1:11" s="48" customFormat="1" ht="21" x14ac:dyDescent="0.3">
      <c r="A12" s="58"/>
      <c r="B12" s="59"/>
      <c r="C12" s="68" t="s">
        <v>152</v>
      </c>
      <c r="D12" s="60">
        <v>619800</v>
      </c>
      <c r="E12" s="60">
        <f>F12-D12</f>
        <v>404950</v>
      </c>
      <c r="F12" s="80">
        <v>1024750</v>
      </c>
      <c r="G12" s="53"/>
      <c r="H12" s="53"/>
      <c r="I12" s="53"/>
      <c r="J12" s="53"/>
      <c r="K12" s="53"/>
    </row>
    <row r="13" spans="1:11" s="48" customFormat="1" ht="21" x14ac:dyDescent="0.3">
      <c r="A13" s="58"/>
      <c r="B13" s="59"/>
      <c r="C13" s="68" t="s">
        <v>153</v>
      </c>
      <c r="D13" s="60">
        <v>6000</v>
      </c>
      <c r="E13" s="60">
        <f t="shared" ref="E13:E14" si="1">F13-D13</f>
        <v>17000</v>
      </c>
      <c r="F13" s="80">
        <v>23000</v>
      </c>
      <c r="G13" s="53"/>
      <c r="H13" s="53"/>
      <c r="I13" s="53"/>
      <c r="J13" s="53"/>
      <c r="K13" s="53"/>
    </row>
    <row r="14" spans="1:11" s="48" customFormat="1" ht="31.2" x14ac:dyDescent="0.3">
      <c r="A14" s="58"/>
      <c r="B14" s="58"/>
      <c r="C14" s="68" t="s">
        <v>154</v>
      </c>
      <c r="D14" s="60">
        <v>20000</v>
      </c>
      <c r="E14" s="60">
        <f t="shared" si="1"/>
        <v>-20000</v>
      </c>
      <c r="F14" s="80">
        <v>0</v>
      </c>
      <c r="G14" s="53"/>
      <c r="H14" s="53"/>
      <c r="I14" s="53"/>
      <c r="J14" s="53"/>
      <c r="K14" s="53"/>
    </row>
    <row r="15" spans="1:11" s="48" customFormat="1" ht="21" x14ac:dyDescent="0.3">
      <c r="A15" s="61"/>
      <c r="B15" s="62">
        <v>64</v>
      </c>
      <c r="C15" s="63" t="s">
        <v>142</v>
      </c>
      <c r="D15" s="64">
        <f t="shared" ref="D15" si="2">D16</f>
        <v>613</v>
      </c>
      <c r="E15" s="64">
        <f>E16</f>
        <v>2</v>
      </c>
      <c r="F15" s="64">
        <f t="shared" ref="F15:F24" si="3">D15+E15</f>
        <v>615</v>
      </c>
      <c r="G15" s="53"/>
      <c r="H15" s="53"/>
      <c r="I15" s="53"/>
      <c r="J15" s="53"/>
      <c r="K15" s="53"/>
    </row>
    <row r="16" spans="1:11" s="48" customFormat="1" ht="21" x14ac:dyDescent="0.3">
      <c r="A16" s="58"/>
      <c r="B16" s="58"/>
      <c r="C16" s="68" t="s">
        <v>155</v>
      </c>
      <c r="D16" s="60">
        <v>613</v>
      </c>
      <c r="E16" s="60">
        <v>2</v>
      </c>
      <c r="F16" s="80">
        <f t="shared" si="3"/>
        <v>615</v>
      </c>
      <c r="G16" s="53"/>
      <c r="H16" s="53"/>
      <c r="I16" s="53"/>
      <c r="J16" s="53"/>
      <c r="K16" s="53"/>
    </row>
    <row r="17" spans="1:11" s="48" customFormat="1" ht="31.2" x14ac:dyDescent="0.3">
      <c r="A17" s="61"/>
      <c r="B17" s="62">
        <v>65</v>
      </c>
      <c r="C17" s="63" t="s">
        <v>160</v>
      </c>
      <c r="D17" s="64">
        <f>D18</f>
        <v>0</v>
      </c>
      <c r="E17" s="64">
        <f>E18</f>
        <v>3000</v>
      </c>
      <c r="F17" s="64">
        <f t="shared" si="3"/>
        <v>3000</v>
      </c>
      <c r="G17" s="53"/>
      <c r="H17" s="53"/>
      <c r="I17" s="53"/>
      <c r="J17" s="53"/>
      <c r="K17" s="53"/>
    </row>
    <row r="18" spans="1:11" s="48" customFormat="1" ht="21" x14ac:dyDescent="0.3">
      <c r="A18" s="58"/>
      <c r="B18" s="58"/>
      <c r="C18" s="68" t="s">
        <v>156</v>
      </c>
      <c r="D18" s="60">
        <v>0</v>
      </c>
      <c r="E18" s="60">
        <v>3000</v>
      </c>
      <c r="F18" s="80">
        <f t="shared" si="3"/>
        <v>3000</v>
      </c>
      <c r="G18" s="53"/>
      <c r="H18" s="53"/>
      <c r="I18" s="53"/>
      <c r="J18" s="53"/>
      <c r="K18" s="53"/>
    </row>
    <row r="19" spans="1:11" s="48" customFormat="1" ht="62.4" x14ac:dyDescent="0.3">
      <c r="A19" s="61"/>
      <c r="B19" s="62">
        <v>66</v>
      </c>
      <c r="C19" s="63" t="s">
        <v>143</v>
      </c>
      <c r="D19" s="64">
        <f t="shared" ref="D19" si="4">D20</f>
        <v>19000</v>
      </c>
      <c r="E19" s="64">
        <v>-15500</v>
      </c>
      <c r="F19" s="64">
        <f t="shared" si="3"/>
        <v>3500</v>
      </c>
      <c r="G19" s="53"/>
      <c r="H19" s="53"/>
      <c r="I19" s="53"/>
      <c r="J19" s="53"/>
      <c r="K19" s="53"/>
    </row>
    <row r="20" spans="1:11" s="48" customFormat="1" ht="21" x14ac:dyDescent="0.3">
      <c r="A20" s="65"/>
      <c r="B20" s="65"/>
      <c r="C20" s="66" t="s">
        <v>156</v>
      </c>
      <c r="D20" s="60">
        <v>19000</v>
      </c>
      <c r="E20" s="60">
        <v>-15500</v>
      </c>
      <c r="F20" s="80">
        <v>3500</v>
      </c>
      <c r="G20" s="53"/>
      <c r="H20" s="53"/>
      <c r="I20" s="53"/>
      <c r="J20" s="53"/>
      <c r="K20" s="53"/>
    </row>
    <row r="21" spans="1:11" s="48" customFormat="1" ht="62.4" x14ac:dyDescent="0.3">
      <c r="A21" s="54"/>
      <c r="B21" s="55">
        <v>67</v>
      </c>
      <c r="C21" s="67" t="s">
        <v>144</v>
      </c>
      <c r="D21" s="57">
        <f t="shared" ref="D21:E21" si="5">D22</f>
        <v>153100</v>
      </c>
      <c r="E21" s="57">
        <f t="shared" si="5"/>
        <v>-21200</v>
      </c>
      <c r="F21" s="91">
        <f t="shared" si="3"/>
        <v>131900</v>
      </c>
      <c r="G21" s="53"/>
      <c r="H21" s="53"/>
    </row>
    <row r="22" spans="1:11" s="48" customFormat="1" ht="21" x14ac:dyDescent="0.3">
      <c r="A22" s="58"/>
      <c r="B22" s="58"/>
      <c r="C22" s="68" t="s">
        <v>157</v>
      </c>
      <c r="D22" s="60">
        <v>153100</v>
      </c>
      <c r="E22" s="60">
        <f>131900-153100</f>
        <v>-21200</v>
      </c>
      <c r="F22" s="80">
        <f t="shared" si="3"/>
        <v>131900</v>
      </c>
      <c r="G22" s="53"/>
      <c r="H22" s="53"/>
    </row>
    <row r="23" spans="1:11" s="48" customFormat="1" ht="21" x14ac:dyDescent="0.3">
      <c r="A23" s="54"/>
      <c r="B23" s="55">
        <v>68</v>
      </c>
      <c r="C23" s="67" t="s">
        <v>165</v>
      </c>
      <c r="D23" s="57">
        <f t="shared" ref="D23" si="6">D24</f>
        <v>0</v>
      </c>
      <c r="E23" s="57">
        <f t="shared" ref="E23" si="7">E24</f>
        <v>5</v>
      </c>
      <c r="F23" s="91">
        <f t="shared" si="3"/>
        <v>5</v>
      </c>
      <c r="G23" s="53"/>
      <c r="H23" s="53"/>
    </row>
    <row r="24" spans="1:11" s="48" customFormat="1" ht="21" x14ac:dyDescent="0.3">
      <c r="A24" s="58"/>
      <c r="B24" s="58"/>
      <c r="C24" s="68" t="s">
        <v>155</v>
      </c>
      <c r="D24" s="60">
        <v>0</v>
      </c>
      <c r="E24" s="60">
        <v>5</v>
      </c>
      <c r="F24" s="80">
        <f t="shared" si="3"/>
        <v>5</v>
      </c>
      <c r="G24" s="53"/>
      <c r="H24" s="53"/>
    </row>
    <row r="25" spans="1:11" s="48" customFormat="1" ht="21" x14ac:dyDescent="0.3">
      <c r="A25" s="86"/>
      <c r="B25" s="87"/>
      <c r="C25" s="88"/>
      <c r="D25" s="60"/>
      <c r="E25" s="60"/>
      <c r="F25" s="80"/>
      <c r="G25" s="53"/>
      <c r="H25" s="53"/>
    </row>
    <row r="26" spans="1:11" s="48" customFormat="1" ht="21" customHeight="1" x14ac:dyDescent="0.3">
      <c r="A26" s="157" t="s">
        <v>145</v>
      </c>
      <c r="B26" s="158"/>
      <c r="C26" s="159"/>
      <c r="D26" s="57">
        <f>D11+D15+D19+D21</f>
        <v>818513</v>
      </c>
      <c r="E26" s="57">
        <f>E11+E15+E19+E21+E23+E17</f>
        <v>368257</v>
      </c>
      <c r="F26" s="91">
        <f>F11+F15+F19+F21+F23+F17</f>
        <v>1186770</v>
      </c>
      <c r="G26" s="53"/>
      <c r="H26" s="53"/>
      <c r="I26" s="53"/>
      <c r="J26" s="53"/>
    </row>
    <row r="29" spans="1:11" ht="15.6" x14ac:dyDescent="0.3">
      <c r="A29" s="137" t="s">
        <v>30</v>
      </c>
      <c r="B29" s="160"/>
      <c r="C29" s="160"/>
      <c r="D29" s="160"/>
      <c r="E29" s="160"/>
      <c r="F29" s="160"/>
    </row>
    <row r="30" spans="1:11" ht="17.399999999999999" x14ac:dyDescent="0.3">
      <c r="A30" s="4"/>
      <c r="B30" s="4"/>
      <c r="C30" s="4"/>
      <c r="D30" s="4"/>
      <c r="E30" s="4"/>
      <c r="F30" s="90"/>
    </row>
    <row r="31" spans="1:11" x14ac:dyDescent="0.3">
      <c r="A31" s="15" t="s">
        <v>5</v>
      </c>
      <c r="B31" s="14" t="s">
        <v>6</v>
      </c>
      <c r="C31" s="14" t="s">
        <v>7</v>
      </c>
      <c r="D31" s="3" t="s">
        <v>163</v>
      </c>
      <c r="E31" s="3" t="s">
        <v>162</v>
      </c>
      <c r="F31" s="3" t="s">
        <v>164</v>
      </c>
    </row>
    <row r="32" spans="1:11" s="48" customFormat="1" ht="15.6" x14ac:dyDescent="0.3">
      <c r="A32" s="49">
        <v>3</v>
      </c>
      <c r="B32" s="50"/>
      <c r="C32" s="51" t="s">
        <v>146</v>
      </c>
      <c r="D32" s="52">
        <f t="shared" ref="D32:F32" si="8">D33+D36+D43</f>
        <v>773513</v>
      </c>
      <c r="E32" s="52">
        <f t="shared" si="8"/>
        <v>384257</v>
      </c>
      <c r="F32" s="52">
        <f t="shared" si="8"/>
        <v>1157770</v>
      </c>
    </row>
    <row r="33" spans="1:6" s="48" customFormat="1" ht="15.6" x14ac:dyDescent="0.3">
      <c r="A33" s="58"/>
      <c r="B33" s="69">
        <v>31</v>
      </c>
      <c r="C33" s="70" t="s">
        <v>147</v>
      </c>
      <c r="D33" s="71">
        <f>D34+D35</f>
        <v>574000</v>
      </c>
      <c r="E33" s="71">
        <f t="shared" ref="E33:F33" si="9">E34+E35</f>
        <v>353300</v>
      </c>
      <c r="F33" s="91">
        <f t="shared" si="9"/>
        <v>927300</v>
      </c>
    </row>
    <row r="34" spans="1:6" s="48" customFormat="1" ht="15.6" x14ac:dyDescent="0.3">
      <c r="A34" s="50"/>
      <c r="B34" s="50"/>
      <c r="C34" s="78" t="s">
        <v>158</v>
      </c>
      <c r="D34" s="73">
        <v>0</v>
      </c>
      <c r="E34" s="73">
        <v>927300</v>
      </c>
      <c r="F34" s="73">
        <f t="shared" ref="F34:F49" si="10">D34+E34</f>
        <v>927300</v>
      </c>
    </row>
    <row r="35" spans="1:6" s="48" customFormat="1" ht="15.6" x14ac:dyDescent="0.3">
      <c r="A35" s="50"/>
      <c r="B35" s="50"/>
      <c r="C35" s="72" t="s">
        <v>157</v>
      </c>
      <c r="D35" s="73">
        <v>574000</v>
      </c>
      <c r="E35" s="73">
        <v>-574000</v>
      </c>
      <c r="F35" s="73">
        <f t="shared" ref="F35" si="11">D35+E35</f>
        <v>0</v>
      </c>
    </row>
    <row r="36" spans="1:6" s="48" customFormat="1" ht="15.6" x14ac:dyDescent="0.3">
      <c r="A36" s="58"/>
      <c r="B36" s="69">
        <v>32</v>
      </c>
      <c r="C36" s="70" t="s">
        <v>148</v>
      </c>
      <c r="D36" s="71">
        <f t="shared" ref="D36:F36" si="12">SUM(D37:D42)</f>
        <v>199513</v>
      </c>
      <c r="E36" s="71">
        <f t="shared" si="12"/>
        <v>30676</v>
      </c>
      <c r="F36" s="71">
        <f t="shared" si="12"/>
        <v>230189</v>
      </c>
    </row>
    <row r="37" spans="1:6" s="48" customFormat="1" ht="31.2" x14ac:dyDescent="0.3">
      <c r="A37" s="50"/>
      <c r="B37" s="50"/>
      <c r="C37" s="78" t="s">
        <v>154</v>
      </c>
      <c r="D37" s="75">
        <v>20000</v>
      </c>
      <c r="E37" s="75">
        <v>-20000</v>
      </c>
      <c r="F37" s="92">
        <f t="shared" si="10"/>
        <v>0</v>
      </c>
    </row>
    <row r="38" spans="1:6" s="48" customFormat="1" ht="15.6" x14ac:dyDescent="0.3">
      <c r="A38" s="50"/>
      <c r="B38" s="50"/>
      <c r="C38" s="78" t="s">
        <v>158</v>
      </c>
      <c r="D38" s="74">
        <v>35800</v>
      </c>
      <c r="E38" s="74">
        <f>81169-35800</f>
        <v>45369</v>
      </c>
      <c r="F38" s="93">
        <f t="shared" si="10"/>
        <v>81169</v>
      </c>
    </row>
    <row r="39" spans="1:6" s="48" customFormat="1" ht="15.6" x14ac:dyDescent="0.3">
      <c r="A39" s="50"/>
      <c r="B39" s="50"/>
      <c r="C39" s="78" t="s">
        <v>155</v>
      </c>
      <c r="D39" s="75">
        <v>613</v>
      </c>
      <c r="E39" s="75">
        <v>7</v>
      </c>
      <c r="F39" s="92">
        <f t="shared" si="10"/>
        <v>620</v>
      </c>
    </row>
    <row r="40" spans="1:6" s="48" customFormat="1" ht="15.6" x14ac:dyDescent="0.3">
      <c r="A40" s="50"/>
      <c r="B40" s="50"/>
      <c r="C40" s="72" t="s">
        <v>157</v>
      </c>
      <c r="D40" s="75">
        <v>142300</v>
      </c>
      <c r="E40" s="75">
        <f>121200-142300</f>
        <v>-21100</v>
      </c>
      <c r="F40" s="92">
        <f t="shared" si="10"/>
        <v>121200</v>
      </c>
    </row>
    <row r="41" spans="1:6" s="48" customFormat="1" ht="15.6" x14ac:dyDescent="0.3">
      <c r="A41" s="50"/>
      <c r="B41" s="50"/>
      <c r="C41" s="72" t="s">
        <v>153</v>
      </c>
      <c r="D41" s="75">
        <v>0</v>
      </c>
      <c r="E41" s="75">
        <v>26500</v>
      </c>
      <c r="F41" s="92">
        <f>D41+E41</f>
        <v>26500</v>
      </c>
    </row>
    <row r="42" spans="1:6" s="48" customFormat="1" ht="15.6" x14ac:dyDescent="0.3">
      <c r="A42" s="50"/>
      <c r="B42" s="50"/>
      <c r="C42" s="72" t="s">
        <v>157</v>
      </c>
      <c r="D42" s="75">
        <v>800</v>
      </c>
      <c r="E42" s="75">
        <v>-100</v>
      </c>
      <c r="F42" s="92">
        <f t="shared" si="10"/>
        <v>700</v>
      </c>
    </row>
    <row r="43" spans="1:6" s="48" customFormat="1" ht="15.6" x14ac:dyDescent="0.3">
      <c r="A43" s="58"/>
      <c r="B43" s="69">
        <v>38</v>
      </c>
      <c r="C43" s="70" t="s">
        <v>123</v>
      </c>
      <c r="D43" s="71">
        <f>D44</f>
        <v>0</v>
      </c>
      <c r="E43" s="71">
        <f t="shared" ref="E43:F43" si="13">E44</f>
        <v>281</v>
      </c>
      <c r="F43" s="91">
        <f t="shared" si="13"/>
        <v>281</v>
      </c>
    </row>
    <row r="44" spans="1:6" s="48" customFormat="1" ht="15.6" x14ac:dyDescent="0.3">
      <c r="A44" s="50"/>
      <c r="B44" s="50"/>
      <c r="C44" s="72" t="s">
        <v>158</v>
      </c>
      <c r="D44" s="75">
        <v>0</v>
      </c>
      <c r="E44" s="75">
        <v>281</v>
      </c>
      <c r="F44" s="92">
        <f t="shared" si="10"/>
        <v>281</v>
      </c>
    </row>
    <row r="45" spans="1:6" s="48" customFormat="1" ht="31.2" x14ac:dyDescent="0.3">
      <c r="A45" s="49">
        <v>4</v>
      </c>
      <c r="B45" s="50"/>
      <c r="C45" s="51" t="s">
        <v>149</v>
      </c>
      <c r="D45" s="76">
        <f>D46+D50</f>
        <v>45000</v>
      </c>
      <c r="E45" s="76">
        <f t="shared" ref="E45:F45" si="14">E46+E50</f>
        <v>-16000</v>
      </c>
      <c r="F45" s="94">
        <f t="shared" si="14"/>
        <v>29000</v>
      </c>
    </row>
    <row r="46" spans="1:6" s="48" customFormat="1" ht="31.2" x14ac:dyDescent="0.3">
      <c r="A46" s="58"/>
      <c r="B46" s="69">
        <v>42</v>
      </c>
      <c r="C46" s="70" t="s">
        <v>150</v>
      </c>
      <c r="D46" s="77">
        <f>SUM(D47:D49)</f>
        <v>35000</v>
      </c>
      <c r="E46" s="77">
        <f t="shared" ref="E46" si="15">SUM(E47:E49)</f>
        <v>-22000</v>
      </c>
      <c r="F46" s="64">
        <f>SUM(F47:F49)</f>
        <v>13000</v>
      </c>
    </row>
    <row r="47" spans="1:6" s="48" customFormat="1" ht="15.6" x14ac:dyDescent="0.3">
      <c r="A47" s="50"/>
      <c r="B47" s="50"/>
      <c r="C47" s="78" t="s">
        <v>153</v>
      </c>
      <c r="D47" s="75">
        <v>15000</v>
      </c>
      <c r="E47" s="75">
        <v>-24000</v>
      </c>
      <c r="F47" s="92">
        <f t="shared" si="10"/>
        <v>-9000</v>
      </c>
    </row>
    <row r="48" spans="1:6" s="48" customFormat="1" ht="15.6" x14ac:dyDescent="0.3">
      <c r="A48" s="50"/>
      <c r="B48" s="50"/>
      <c r="C48" s="78" t="s">
        <v>159</v>
      </c>
      <c r="D48" s="75">
        <v>10000</v>
      </c>
      <c r="E48" s="75">
        <v>6000</v>
      </c>
      <c r="F48" s="92">
        <f t="shared" si="10"/>
        <v>16000</v>
      </c>
    </row>
    <row r="49" spans="1:6" s="48" customFormat="1" ht="15.6" x14ac:dyDescent="0.3">
      <c r="A49" s="50"/>
      <c r="B49" s="50"/>
      <c r="C49" s="78" t="s">
        <v>157</v>
      </c>
      <c r="D49" s="75">
        <v>10000</v>
      </c>
      <c r="E49" s="75">
        <v>-4000</v>
      </c>
      <c r="F49" s="92">
        <f t="shared" si="10"/>
        <v>6000</v>
      </c>
    </row>
    <row r="50" spans="1:6" s="48" customFormat="1" ht="46.8" x14ac:dyDescent="0.3">
      <c r="A50" s="58"/>
      <c r="B50" s="69">
        <v>45</v>
      </c>
      <c r="C50" s="89" t="s">
        <v>166</v>
      </c>
      <c r="D50" s="77">
        <f>D52+D51</f>
        <v>10000</v>
      </c>
      <c r="E50" s="77">
        <f t="shared" ref="E50:F50" si="16">E52+E51</f>
        <v>6000</v>
      </c>
      <c r="F50" s="64">
        <f t="shared" si="16"/>
        <v>16000</v>
      </c>
    </row>
    <row r="51" spans="1:6" s="48" customFormat="1" ht="15.6" x14ac:dyDescent="0.3">
      <c r="A51" s="50"/>
      <c r="B51" s="50"/>
      <c r="C51" s="78" t="s">
        <v>153</v>
      </c>
      <c r="D51" s="75">
        <v>10000</v>
      </c>
      <c r="E51" s="75">
        <v>2000</v>
      </c>
      <c r="F51" s="92">
        <f>D51+E51</f>
        <v>12000</v>
      </c>
    </row>
    <row r="52" spans="1:6" s="48" customFormat="1" ht="15.6" x14ac:dyDescent="0.3">
      <c r="A52" s="50"/>
      <c r="B52" s="50"/>
      <c r="C52" s="78" t="s">
        <v>157</v>
      </c>
      <c r="D52" s="75">
        <v>0</v>
      </c>
      <c r="E52" s="75">
        <v>4000</v>
      </c>
      <c r="F52" s="92">
        <f t="shared" ref="F52" si="17">D52+E52</f>
        <v>4000</v>
      </c>
    </row>
    <row r="53" spans="1:6" s="48" customFormat="1" ht="21" customHeight="1" x14ac:dyDescent="0.3">
      <c r="A53" s="154" t="s">
        <v>151</v>
      </c>
      <c r="B53" s="155"/>
      <c r="C53" s="156"/>
      <c r="D53" s="57">
        <f>D45+D32</f>
        <v>818513</v>
      </c>
      <c r="E53" s="57">
        <f t="shared" ref="E53:F53" si="18">E45+E32</f>
        <v>368257</v>
      </c>
      <c r="F53" s="91">
        <f t="shared" si="18"/>
        <v>1186770</v>
      </c>
    </row>
  </sheetData>
  <mergeCells count="7">
    <mergeCell ref="A53:C53"/>
    <mergeCell ref="A26:C26"/>
    <mergeCell ref="A29:F29"/>
    <mergeCell ref="A1:F1"/>
    <mergeCell ref="A3:F3"/>
    <mergeCell ref="A5:F5"/>
    <mergeCell ref="A7:F7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  <headerFooter>
    <oddFooter>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EV26"/>
  <sheetViews>
    <sheetView view="pageBreakPreview" zoomScale="115" zoomScaleNormal="100" zoomScaleSheetLayoutView="115" workbookViewId="0">
      <selection activeCell="A2" sqref="A2"/>
    </sheetView>
  </sheetViews>
  <sheetFormatPr defaultRowHeight="14.4" x14ac:dyDescent="0.3"/>
  <cols>
    <col min="1" max="4" width="25.33203125" customWidth="1"/>
  </cols>
  <sheetData>
    <row r="1" spans="1:7" ht="42" customHeight="1" x14ac:dyDescent="0.3">
      <c r="A1" s="137" t="s">
        <v>387</v>
      </c>
      <c r="B1" s="137"/>
      <c r="C1" s="137"/>
      <c r="D1" s="137"/>
    </row>
    <row r="2" spans="1:7" ht="18" customHeight="1" x14ac:dyDescent="0.3">
      <c r="A2" s="4"/>
      <c r="B2" s="4"/>
      <c r="C2" s="4"/>
      <c r="D2" s="4"/>
    </row>
    <row r="3" spans="1:7" ht="15.75" customHeight="1" x14ac:dyDescent="0.3">
      <c r="A3" s="137" t="s">
        <v>15</v>
      </c>
      <c r="B3" s="137"/>
      <c r="C3" s="137"/>
      <c r="D3" s="137"/>
    </row>
    <row r="4" spans="1:7" ht="17.399999999999999" x14ac:dyDescent="0.3">
      <c r="B4" s="4"/>
      <c r="C4" s="4"/>
      <c r="D4" s="4"/>
    </row>
    <row r="5" spans="1:7" ht="18" customHeight="1" x14ac:dyDescent="0.3">
      <c r="A5" s="137" t="s">
        <v>4</v>
      </c>
      <c r="B5" s="137"/>
      <c r="C5" s="137"/>
      <c r="D5" s="137"/>
    </row>
    <row r="6" spans="1:7" ht="17.399999999999999" x14ac:dyDescent="0.3">
      <c r="A6" s="4"/>
      <c r="B6" s="4"/>
      <c r="C6" s="4"/>
      <c r="D6" s="4"/>
    </row>
    <row r="7" spans="1:7" ht="15.75" customHeight="1" x14ac:dyDescent="0.3">
      <c r="A7" s="137" t="s">
        <v>31</v>
      </c>
      <c r="B7" s="137"/>
      <c r="C7" s="137"/>
      <c r="D7" s="137"/>
    </row>
    <row r="8" spans="1:7" ht="17.399999999999999" x14ac:dyDescent="0.3">
      <c r="A8" s="4"/>
      <c r="B8" s="4"/>
      <c r="C8" s="4"/>
      <c r="D8" s="4"/>
    </row>
    <row r="9" spans="1:7" x14ac:dyDescent="0.3">
      <c r="A9" s="15" t="s">
        <v>33</v>
      </c>
      <c r="B9" s="3" t="s">
        <v>163</v>
      </c>
      <c r="C9" s="3" t="s">
        <v>162</v>
      </c>
      <c r="D9" s="3" t="s">
        <v>164</v>
      </c>
    </row>
    <row r="10" spans="1:7" s="48" customFormat="1" ht="22.2" customHeight="1" x14ac:dyDescent="0.3">
      <c r="A10" s="32" t="s">
        <v>0</v>
      </c>
      <c r="B10" s="52">
        <f t="shared" ref="B10:C10" si="0">SUM(B11:B15)</f>
        <v>818513</v>
      </c>
      <c r="C10" s="52">
        <f t="shared" si="0"/>
        <v>368257</v>
      </c>
      <c r="D10" s="52">
        <f t="shared" ref="D10" si="1">SUM(D11:D15)</f>
        <v>1186770</v>
      </c>
      <c r="E10" s="53"/>
      <c r="F10" s="53"/>
      <c r="G10" s="53"/>
    </row>
    <row r="11" spans="1:7" s="82" customFormat="1" ht="15.6" x14ac:dyDescent="0.3">
      <c r="A11" s="79" t="s">
        <v>157</v>
      </c>
      <c r="B11" s="80">
        <v>153100</v>
      </c>
      <c r="C11" s="80">
        <f>' Račun prihoda i rashoda'!E22</f>
        <v>-21200</v>
      </c>
      <c r="D11" s="80">
        <f>B11+C11</f>
        <v>131900</v>
      </c>
    </row>
    <row r="12" spans="1:7" s="82" customFormat="1" ht="21" x14ac:dyDescent="0.3">
      <c r="A12" s="79" t="s">
        <v>155</v>
      </c>
      <c r="B12" s="80">
        <v>613</v>
      </c>
      <c r="C12" s="80">
        <v>7</v>
      </c>
      <c r="D12" s="80">
        <f t="shared" ref="D12:D15" si="2">B12+C12</f>
        <v>620</v>
      </c>
      <c r="E12" s="81"/>
      <c r="F12" s="81"/>
      <c r="G12" s="81"/>
    </row>
    <row r="13" spans="1:7" s="82" customFormat="1" ht="31.2" x14ac:dyDescent="0.3">
      <c r="A13" s="79" t="s">
        <v>154</v>
      </c>
      <c r="B13" s="80">
        <v>20000</v>
      </c>
      <c r="C13" s="80">
        <v>-20000</v>
      </c>
      <c r="D13" s="80">
        <f t="shared" si="2"/>
        <v>0</v>
      </c>
      <c r="E13" s="81"/>
      <c r="F13" s="81"/>
      <c r="G13" s="81"/>
    </row>
    <row r="14" spans="1:7" s="82" customFormat="1" ht="21" x14ac:dyDescent="0.3">
      <c r="A14" s="79" t="s">
        <v>152</v>
      </c>
      <c r="B14" s="80">
        <v>619800</v>
      </c>
      <c r="C14" s="80">
        <f>' Račun prihoda i rashoda'!E12</f>
        <v>404950</v>
      </c>
      <c r="D14" s="80">
        <f t="shared" si="2"/>
        <v>1024750</v>
      </c>
      <c r="E14" s="81"/>
      <c r="F14" s="81"/>
      <c r="G14" s="81"/>
    </row>
    <row r="15" spans="1:7" s="82" customFormat="1" ht="21" x14ac:dyDescent="0.3">
      <c r="A15" s="83" t="s">
        <v>153</v>
      </c>
      <c r="B15" s="80">
        <v>25000</v>
      </c>
      <c r="C15" s="80">
        <f>' Račun prihoda i rashoda'!E13+' Račun prihoda i rashoda'!E18+' Račun prihoda i rashoda'!E20</f>
        <v>4500</v>
      </c>
      <c r="D15" s="80">
        <f t="shared" si="2"/>
        <v>29500</v>
      </c>
      <c r="E15" s="81"/>
      <c r="F15" s="81"/>
      <c r="G15" s="81"/>
    </row>
    <row r="18" spans="1:7 16376:16376" ht="15.75" customHeight="1" x14ac:dyDescent="0.3">
      <c r="A18" s="137" t="s">
        <v>32</v>
      </c>
      <c r="B18" s="137"/>
      <c r="C18" s="137"/>
      <c r="D18" s="137"/>
    </row>
    <row r="19" spans="1:7 16376:16376" ht="17.399999999999999" x14ac:dyDescent="0.3">
      <c r="A19" s="4"/>
      <c r="B19" s="4"/>
      <c r="C19" s="4"/>
      <c r="D19" s="4"/>
    </row>
    <row r="20" spans="1:7 16376:16376" x14ac:dyDescent="0.3">
      <c r="A20" s="15" t="s">
        <v>33</v>
      </c>
      <c r="B20" s="3" t="s">
        <v>163</v>
      </c>
      <c r="C20" s="3" t="s">
        <v>162</v>
      </c>
      <c r="D20" s="3" t="s">
        <v>164</v>
      </c>
    </row>
    <row r="21" spans="1:7 16376:16376" x14ac:dyDescent="0.3">
      <c r="A21" s="32" t="s">
        <v>1</v>
      </c>
      <c r="B21" s="84">
        <f t="shared" ref="B21:D21" si="3">SUM(B22:B26)</f>
        <v>818513</v>
      </c>
      <c r="C21" s="84">
        <f t="shared" si="3"/>
        <v>368257</v>
      </c>
      <c r="D21" s="84">
        <f t="shared" si="3"/>
        <v>1186770</v>
      </c>
    </row>
    <row r="22" spans="1:7 16376:16376" s="82" customFormat="1" ht="21" x14ac:dyDescent="0.3">
      <c r="A22" s="79" t="s">
        <v>157</v>
      </c>
      <c r="B22" s="80">
        <v>727100</v>
      </c>
      <c r="C22" s="80">
        <f>' Račun prihoda i rashoda'!E35+' Račun prihoda i rashoda'!E40+' Račun prihoda i rashoda'!E42+' Račun prihoda i rashoda'!E49+' Račun prihoda i rashoda'!E52</f>
        <v>-595200</v>
      </c>
      <c r="D22" s="80">
        <f>B22+C22</f>
        <v>131900</v>
      </c>
      <c r="E22" s="81"/>
      <c r="F22" s="81"/>
      <c r="G22" s="81"/>
    </row>
    <row r="23" spans="1:7 16376:16376" s="82" customFormat="1" ht="21" x14ac:dyDescent="0.3">
      <c r="A23" s="79" t="s">
        <v>155</v>
      </c>
      <c r="B23" s="80">
        <v>613</v>
      </c>
      <c r="C23" s="80">
        <v>7</v>
      </c>
      <c r="D23" s="80">
        <f t="shared" ref="D23:D26" si="4">B23+C23</f>
        <v>620</v>
      </c>
      <c r="E23" s="81"/>
      <c r="F23" s="81"/>
      <c r="G23" s="81"/>
    </row>
    <row r="24" spans="1:7 16376:16376" s="82" customFormat="1" ht="31.2" x14ac:dyDescent="0.3">
      <c r="A24" s="79" t="s">
        <v>154</v>
      </c>
      <c r="B24" s="80">
        <v>20000</v>
      </c>
      <c r="C24" s="80">
        <v>-20000</v>
      </c>
      <c r="D24" s="80">
        <f t="shared" si="4"/>
        <v>0</v>
      </c>
      <c r="E24" s="81"/>
      <c r="F24" s="81"/>
      <c r="G24" s="81"/>
      <c r="XEV24" s="82">
        <f>SUM(A24:XEU24)</f>
        <v>0</v>
      </c>
    </row>
    <row r="25" spans="1:7 16376:16376" s="82" customFormat="1" ht="21" x14ac:dyDescent="0.3">
      <c r="A25" s="79" t="s">
        <v>159</v>
      </c>
      <c r="B25" s="80">
        <v>45800</v>
      </c>
      <c r="C25" s="80">
        <f>' Račun prihoda i rashoda'!E48+' Račun prihoda i rashoda'!E44+' Račun prihoda i rashoda'!E38+' Račun prihoda i rashoda'!E34</f>
        <v>978950</v>
      </c>
      <c r="D25" s="80">
        <f t="shared" si="4"/>
        <v>1024750</v>
      </c>
      <c r="E25" s="81"/>
      <c r="F25" s="81"/>
      <c r="G25" s="81"/>
    </row>
    <row r="26" spans="1:7 16376:16376" s="82" customFormat="1" ht="21" x14ac:dyDescent="0.3">
      <c r="A26" s="79" t="s">
        <v>153</v>
      </c>
      <c r="B26" s="80">
        <v>25000</v>
      </c>
      <c r="C26" s="80">
        <f>' Račun prihoda i rashoda'!E51+' Račun prihoda i rashoda'!E47+' Račun prihoda i rashoda'!E41</f>
        <v>4500</v>
      </c>
      <c r="D26" s="80">
        <f t="shared" si="4"/>
        <v>29500</v>
      </c>
      <c r="E26" s="81"/>
      <c r="F26" s="81"/>
      <c r="G26" s="81"/>
    </row>
  </sheetData>
  <sortState xmlns:xlrd2="http://schemas.microsoft.com/office/spreadsheetml/2017/richdata2" ref="A22:XEV26">
    <sortCondition ref="A22:A26"/>
  </sortState>
  <mergeCells count="5">
    <mergeCell ref="A1:D1"/>
    <mergeCell ref="A3:D3"/>
    <mergeCell ref="A5:D5"/>
    <mergeCell ref="A7:D7"/>
    <mergeCell ref="A18:D18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  <headerFooter>
    <oddFooter>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13"/>
  <sheetViews>
    <sheetView view="pageBreakPreview" zoomScaleNormal="100" zoomScaleSheetLayoutView="100" workbookViewId="0">
      <selection activeCell="A2" sqref="A2"/>
    </sheetView>
  </sheetViews>
  <sheetFormatPr defaultRowHeight="14.4" x14ac:dyDescent="0.3"/>
  <cols>
    <col min="1" max="1" width="37.6640625" customWidth="1"/>
    <col min="2" max="4" width="25.33203125" customWidth="1"/>
  </cols>
  <sheetData>
    <row r="1" spans="1:4" ht="42" customHeight="1" x14ac:dyDescent="0.3">
      <c r="A1" s="137" t="s">
        <v>387</v>
      </c>
      <c r="B1" s="137"/>
      <c r="C1" s="137"/>
      <c r="D1" s="137"/>
    </row>
    <row r="2" spans="1:4" ht="18" customHeight="1" x14ac:dyDescent="0.3">
      <c r="A2" s="4"/>
      <c r="B2" s="4"/>
      <c r="C2" s="4"/>
      <c r="D2" s="4"/>
    </row>
    <row r="3" spans="1:4" ht="15.6" x14ac:dyDescent="0.3">
      <c r="A3" s="137" t="s">
        <v>15</v>
      </c>
      <c r="B3" s="137"/>
      <c r="C3" s="137"/>
      <c r="D3" s="137"/>
    </row>
    <row r="4" spans="1:4" ht="17.399999999999999" x14ac:dyDescent="0.3">
      <c r="A4" s="4"/>
      <c r="B4" s="4"/>
      <c r="C4" s="4"/>
      <c r="D4" s="4"/>
    </row>
    <row r="5" spans="1:4" ht="18" customHeight="1" x14ac:dyDescent="0.3">
      <c r="A5" s="137" t="s">
        <v>4</v>
      </c>
      <c r="B5" s="138"/>
      <c r="C5" s="138"/>
      <c r="D5" s="138"/>
    </row>
    <row r="6" spans="1:4" ht="17.399999999999999" x14ac:dyDescent="0.3">
      <c r="A6" s="4"/>
      <c r="B6" s="4"/>
      <c r="C6" s="4"/>
      <c r="D6" s="4"/>
    </row>
    <row r="7" spans="1:4" ht="15.6" x14ac:dyDescent="0.3">
      <c r="A7" s="137" t="s">
        <v>11</v>
      </c>
      <c r="B7" s="160"/>
      <c r="C7" s="160"/>
      <c r="D7" s="160"/>
    </row>
    <row r="8" spans="1:4" ht="17.399999999999999" x14ac:dyDescent="0.3">
      <c r="A8" s="4"/>
      <c r="B8" s="4"/>
      <c r="C8" s="4"/>
      <c r="D8" s="4"/>
    </row>
    <row r="9" spans="1:4" x14ac:dyDescent="0.3">
      <c r="A9" s="15" t="s">
        <v>33</v>
      </c>
      <c r="B9" s="3" t="s">
        <v>163</v>
      </c>
      <c r="C9" s="3" t="s">
        <v>162</v>
      </c>
      <c r="D9" s="3" t="s">
        <v>164</v>
      </c>
    </row>
    <row r="10" spans="1:4" ht="15.75" customHeight="1" x14ac:dyDescent="0.3">
      <c r="A10" s="9" t="s">
        <v>12</v>
      </c>
      <c r="B10" s="8">
        <f>B11</f>
        <v>818513</v>
      </c>
      <c r="C10" s="8">
        <f>D10-B10</f>
        <v>368257</v>
      </c>
      <c r="D10" s="8">
        <v>1186770</v>
      </c>
    </row>
    <row r="11" spans="1:4" ht="15.75" customHeight="1" x14ac:dyDescent="0.3">
      <c r="A11" s="9" t="s">
        <v>139</v>
      </c>
      <c r="B11" s="8">
        <f t="shared" ref="B11" si="0">B12+B13</f>
        <v>818513</v>
      </c>
      <c r="C11" s="8">
        <f t="shared" ref="C11:C13" si="1">D11-B11</f>
        <v>368257</v>
      </c>
      <c r="D11" s="8">
        <v>1186770</v>
      </c>
    </row>
    <row r="12" spans="1:4" x14ac:dyDescent="0.3">
      <c r="A12" s="13" t="s">
        <v>138</v>
      </c>
      <c r="B12" s="8">
        <f>818513-20000</f>
        <v>798513</v>
      </c>
      <c r="C12" s="8">
        <f t="shared" si="1"/>
        <v>360757</v>
      </c>
      <c r="D12" s="8">
        <v>1159270</v>
      </c>
    </row>
    <row r="13" spans="1:4" x14ac:dyDescent="0.3">
      <c r="A13" s="13" t="s">
        <v>161</v>
      </c>
      <c r="B13" s="8">
        <v>20000</v>
      </c>
      <c r="C13" s="8">
        <f t="shared" si="1"/>
        <v>7500</v>
      </c>
      <c r="D13" s="8">
        <v>27500</v>
      </c>
    </row>
  </sheetData>
  <mergeCells count="4">
    <mergeCell ref="A1:D1"/>
    <mergeCell ref="A3:D3"/>
    <mergeCell ref="A5:D5"/>
    <mergeCell ref="A7:D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14"/>
  <sheetViews>
    <sheetView view="pageBreakPreview" zoomScale="60" zoomScaleNormal="100" workbookViewId="0">
      <selection activeCell="A2" sqref="A2"/>
    </sheetView>
  </sheetViews>
  <sheetFormatPr defaultRowHeight="14.4" x14ac:dyDescent="0.3"/>
  <cols>
    <col min="1" max="1" width="7.44140625" bestFit="1" customWidth="1"/>
    <col min="2" max="2" width="8.44140625" bestFit="1" customWidth="1"/>
    <col min="3" max="6" width="25.33203125" customWidth="1"/>
  </cols>
  <sheetData>
    <row r="1" spans="1:6" ht="42" customHeight="1" x14ac:dyDescent="0.3">
      <c r="A1" s="137" t="s">
        <v>387</v>
      </c>
      <c r="B1" s="137"/>
      <c r="C1" s="137"/>
      <c r="D1" s="137"/>
      <c r="E1" s="137"/>
      <c r="F1" s="137"/>
    </row>
    <row r="2" spans="1:6" ht="18" customHeight="1" x14ac:dyDescent="0.3">
      <c r="A2" s="4"/>
      <c r="B2" s="4"/>
      <c r="C2" s="4"/>
      <c r="D2" s="4"/>
      <c r="E2" s="4"/>
      <c r="F2" s="4"/>
    </row>
    <row r="3" spans="1:6" ht="15.75" customHeight="1" x14ac:dyDescent="0.3">
      <c r="A3" s="137" t="s">
        <v>15</v>
      </c>
      <c r="B3" s="137"/>
      <c r="C3" s="137"/>
      <c r="D3" s="137"/>
      <c r="E3" s="137"/>
      <c r="F3" s="137"/>
    </row>
    <row r="4" spans="1:6" ht="17.399999999999999" x14ac:dyDescent="0.3">
      <c r="A4" s="4"/>
      <c r="B4" s="4"/>
      <c r="C4" s="4"/>
      <c r="D4" s="4"/>
      <c r="E4" s="4"/>
      <c r="F4" s="4"/>
    </row>
    <row r="5" spans="1:6" ht="18" customHeight="1" x14ac:dyDescent="0.3">
      <c r="A5" s="137" t="s">
        <v>38</v>
      </c>
      <c r="B5" s="137"/>
      <c r="C5" s="137"/>
      <c r="D5" s="137"/>
      <c r="E5" s="137"/>
      <c r="F5" s="137"/>
    </row>
    <row r="6" spans="1:6" ht="17.399999999999999" x14ac:dyDescent="0.3">
      <c r="A6" s="4"/>
      <c r="B6" s="4"/>
      <c r="C6" s="4"/>
      <c r="D6" s="4"/>
      <c r="E6" s="4"/>
      <c r="F6" s="4"/>
    </row>
    <row r="7" spans="1:6" x14ac:dyDescent="0.3">
      <c r="A7" s="15" t="s">
        <v>5</v>
      </c>
      <c r="B7" s="14" t="s">
        <v>6</v>
      </c>
      <c r="C7" s="14" t="s">
        <v>22</v>
      </c>
      <c r="D7" s="3" t="s">
        <v>163</v>
      </c>
      <c r="E7" s="3" t="s">
        <v>162</v>
      </c>
      <c r="F7" s="3" t="s">
        <v>164</v>
      </c>
    </row>
    <row r="8" spans="1:6" x14ac:dyDescent="0.3">
      <c r="A8" s="30"/>
      <c r="B8" s="31"/>
      <c r="C8" s="29" t="s">
        <v>40</v>
      </c>
      <c r="D8" s="7">
        <v>0</v>
      </c>
      <c r="E8" s="7"/>
      <c r="F8" s="7">
        <v>0</v>
      </c>
    </row>
    <row r="9" spans="1:6" ht="26.4" x14ac:dyDescent="0.3">
      <c r="A9" s="9">
        <v>8</v>
      </c>
      <c r="B9" s="9"/>
      <c r="C9" s="9" t="s">
        <v>13</v>
      </c>
      <c r="D9" s="7">
        <v>0</v>
      </c>
      <c r="E9" s="7"/>
      <c r="F9" s="7">
        <v>0</v>
      </c>
    </row>
    <row r="10" spans="1:6" x14ac:dyDescent="0.3">
      <c r="A10" s="9"/>
      <c r="B10" s="12">
        <v>84</v>
      </c>
      <c r="C10" s="12" t="s">
        <v>17</v>
      </c>
      <c r="D10" s="7">
        <v>0</v>
      </c>
      <c r="E10" s="7"/>
      <c r="F10" s="7">
        <v>0</v>
      </c>
    </row>
    <row r="11" spans="1:6" x14ac:dyDescent="0.3">
      <c r="A11" s="9"/>
      <c r="B11" s="12"/>
      <c r="C11" s="33"/>
      <c r="D11" s="8"/>
      <c r="E11" s="8"/>
      <c r="F11" s="8"/>
    </row>
    <row r="12" spans="1:6" x14ac:dyDescent="0.3">
      <c r="A12" s="9"/>
      <c r="B12" s="12"/>
      <c r="C12" s="29" t="s">
        <v>43</v>
      </c>
      <c r="D12" s="7">
        <v>0</v>
      </c>
      <c r="E12" s="7"/>
      <c r="F12" s="7">
        <v>0</v>
      </c>
    </row>
    <row r="13" spans="1:6" ht="26.4" x14ac:dyDescent="0.3">
      <c r="A13" s="11">
        <v>5</v>
      </c>
      <c r="B13" s="11"/>
      <c r="C13" s="19" t="s">
        <v>14</v>
      </c>
      <c r="D13" s="7">
        <v>0</v>
      </c>
      <c r="E13" s="7"/>
      <c r="F13" s="7">
        <v>0</v>
      </c>
    </row>
    <row r="14" spans="1:6" ht="26.4" x14ac:dyDescent="0.3">
      <c r="A14" s="12"/>
      <c r="B14" s="12">
        <v>54</v>
      </c>
      <c r="C14" s="20" t="s">
        <v>18</v>
      </c>
      <c r="D14" s="7">
        <v>0</v>
      </c>
      <c r="E14" s="7"/>
      <c r="F14" s="7">
        <v>0</v>
      </c>
    </row>
  </sheetData>
  <mergeCells count="3">
    <mergeCell ref="A1:F1"/>
    <mergeCell ref="A3:F3"/>
    <mergeCell ref="A5:F5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D16"/>
  <sheetViews>
    <sheetView view="pageBreakPreview" zoomScale="60" zoomScaleNormal="100" workbookViewId="0">
      <selection activeCell="A2" sqref="A2"/>
    </sheetView>
  </sheetViews>
  <sheetFormatPr defaultRowHeight="14.4" x14ac:dyDescent="0.3"/>
  <cols>
    <col min="1" max="4" width="25.33203125" customWidth="1"/>
  </cols>
  <sheetData>
    <row r="1" spans="1:4" ht="42" customHeight="1" x14ac:dyDescent="0.3">
      <c r="A1" s="137" t="s">
        <v>387</v>
      </c>
      <c r="B1" s="137"/>
      <c r="C1" s="137"/>
      <c r="D1" s="137"/>
    </row>
    <row r="2" spans="1:4" ht="18" customHeight="1" x14ac:dyDescent="0.3">
      <c r="A2" s="4"/>
      <c r="B2" s="4"/>
      <c r="C2" s="4"/>
      <c r="D2" s="4"/>
    </row>
    <row r="3" spans="1:4" ht="15.75" customHeight="1" x14ac:dyDescent="0.3">
      <c r="A3" s="137" t="s">
        <v>15</v>
      </c>
      <c r="B3" s="137"/>
      <c r="C3" s="137"/>
      <c r="D3" s="137"/>
    </row>
    <row r="4" spans="1:4" ht="17.399999999999999" x14ac:dyDescent="0.3">
      <c r="A4" s="4"/>
      <c r="B4" s="4"/>
      <c r="C4" s="4"/>
      <c r="D4" s="4"/>
    </row>
    <row r="5" spans="1:4" ht="18" customHeight="1" x14ac:dyDescent="0.3">
      <c r="A5" s="137" t="s">
        <v>39</v>
      </c>
      <c r="B5" s="137"/>
      <c r="C5" s="137"/>
      <c r="D5" s="137"/>
    </row>
    <row r="6" spans="1:4" ht="17.399999999999999" x14ac:dyDescent="0.3">
      <c r="A6" s="4"/>
      <c r="B6" s="4"/>
      <c r="C6" s="4"/>
      <c r="D6" s="4"/>
    </row>
    <row r="7" spans="1:4" x14ac:dyDescent="0.3">
      <c r="A7" s="14" t="s">
        <v>33</v>
      </c>
      <c r="B7" s="3" t="s">
        <v>163</v>
      </c>
      <c r="C7" s="3" t="s">
        <v>162</v>
      </c>
      <c r="D7" s="3" t="s">
        <v>164</v>
      </c>
    </row>
    <row r="8" spans="1:4" x14ac:dyDescent="0.3">
      <c r="A8" s="9" t="s">
        <v>40</v>
      </c>
      <c r="B8" s="7">
        <v>0</v>
      </c>
      <c r="C8" s="7"/>
      <c r="D8" s="7">
        <v>0</v>
      </c>
    </row>
    <row r="9" spans="1:4" ht="26.4" x14ac:dyDescent="0.3">
      <c r="A9" s="9" t="s">
        <v>41</v>
      </c>
      <c r="B9" s="7">
        <v>0</v>
      </c>
      <c r="C9" s="7"/>
      <c r="D9" s="7">
        <v>0</v>
      </c>
    </row>
    <row r="10" spans="1:4" ht="26.4" x14ac:dyDescent="0.3">
      <c r="A10" s="13" t="s">
        <v>42</v>
      </c>
      <c r="B10" s="7">
        <v>0</v>
      </c>
      <c r="C10" s="7"/>
      <c r="D10" s="7">
        <v>0</v>
      </c>
    </row>
    <row r="11" spans="1:4" x14ac:dyDescent="0.3">
      <c r="A11" s="13"/>
      <c r="B11" s="7">
        <v>0</v>
      </c>
      <c r="C11" s="7"/>
      <c r="D11" s="7">
        <v>0</v>
      </c>
    </row>
    <row r="12" spans="1:4" x14ac:dyDescent="0.3">
      <c r="A12" s="9" t="s">
        <v>43</v>
      </c>
      <c r="B12" s="7">
        <v>0</v>
      </c>
      <c r="C12" s="7"/>
      <c r="D12" s="7">
        <v>0</v>
      </c>
    </row>
    <row r="13" spans="1:4" x14ac:dyDescent="0.3">
      <c r="A13" s="19" t="s">
        <v>34</v>
      </c>
      <c r="B13" s="7">
        <v>0</v>
      </c>
      <c r="C13" s="7"/>
      <c r="D13" s="7">
        <v>0</v>
      </c>
    </row>
    <row r="14" spans="1:4" x14ac:dyDescent="0.3">
      <c r="A14" s="10" t="s">
        <v>35</v>
      </c>
      <c r="B14" s="7">
        <v>0</v>
      </c>
      <c r="C14" s="7"/>
      <c r="D14" s="7">
        <v>0</v>
      </c>
    </row>
    <row r="15" spans="1:4" x14ac:dyDescent="0.3">
      <c r="A15" s="19" t="s">
        <v>36</v>
      </c>
      <c r="B15" s="7">
        <v>0</v>
      </c>
      <c r="C15" s="7"/>
      <c r="D15" s="7">
        <v>0</v>
      </c>
    </row>
    <row r="16" spans="1:4" x14ac:dyDescent="0.3">
      <c r="A16" s="10" t="s">
        <v>37</v>
      </c>
      <c r="B16" s="7">
        <v>0</v>
      </c>
      <c r="C16" s="7"/>
      <c r="D16" s="7">
        <v>0</v>
      </c>
    </row>
  </sheetData>
  <mergeCells count="3">
    <mergeCell ref="A1:D1"/>
    <mergeCell ref="A3:D3"/>
    <mergeCell ref="A5:D5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19659-D2E0-46D4-B3A1-65B843B41BA1}">
  <sheetPr>
    <outlinePr summaryBelow="0" summaryRight="0"/>
    <pageSetUpPr autoPageBreaks="0"/>
  </sheetPr>
  <dimension ref="A1:V202"/>
  <sheetViews>
    <sheetView showGridLines="0" tabSelected="1" view="pageBreakPreview" zoomScaleNormal="40" zoomScaleSheetLayoutView="100" workbookViewId="0">
      <selection activeCell="A2" sqref="A2"/>
    </sheetView>
  </sheetViews>
  <sheetFormatPr defaultColWidth="6.88671875" defaultRowHeight="13.2" x14ac:dyDescent="0.25"/>
  <cols>
    <col min="1" max="1" width="16.5546875" style="97" customWidth="1"/>
    <col min="2" max="2" width="61" style="97" customWidth="1"/>
    <col min="3" max="3" width="22.6640625" style="97" customWidth="1"/>
    <col min="4" max="4" width="20.44140625" style="97" customWidth="1"/>
    <col min="5" max="5" width="19" style="97" customWidth="1"/>
    <col min="6" max="6" width="1" style="97" customWidth="1"/>
    <col min="7" max="22" width="6.88671875" style="97" hidden="1" customWidth="1"/>
    <col min="23" max="16381" width="6.88671875" style="97" customWidth="1"/>
    <col min="16382" max="16384" width="6.88671875" style="97"/>
  </cols>
  <sheetData>
    <row r="1" spans="1:6" s="95" customFormat="1" ht="42" customHeight="1" x14ac:dyDescent="0.3">
      <c r="A1" s="161" t="s">
        <v>387</v>
      </c>
      <c r="B1" s="161"/>
      <c r="C1" s="161"/>
      <c r="D1" s="161"/>
      <c r="E1" s="161"/>
      <c r="F1" s="161"/>
    </row>
    <row r="2" spans="1:6" ht="24.6" x14ac:dyDescent="0.25">
      <c r="A2" s="96" t="s">
        <v>167</v>
      </c>
      <c r="B2" s="96"/>
      <c r="C2" s="96"/>
      <c r="D2" s="96"/>
      <c r="E2" s="96"/>
      <c r="F2" s="96"/>
    </row>
    <row r="3" spans="1:6" ht="20.399999999999999" x14ac:dyDescent="0.25">
      <c r="A3" s="98"/>
      <c r="B3" s="98"/>
      <c r="C3" s="98"/>
      <c r="D3" s="98"/>
      <c r="E3" s="98"/>
      <c r="F3" s="98"/>
    </row>
    <row r="6" spans="1:6" ht="15.6" x14ac:dyDescent="0.25">
      <c r="A6" s="99" t="s">
        <v>168</v>
      </c>
      <c r="B6" s="100"/>
      <c r="C6" s="3" t="s">
        <v>163</v>
      </c>
      <c r="D6" s="3" t="s">
        <v>162</v>
      </c>
      <c r="E6" s="3" t="s">
        <v>164</v>
      </c>
    </row>
    <row r="7" spans="1:6" s="105" customFormat="1" ht="16.8" hidden="1" x14ac:dyDescent="0.3">
      <c r="A7" s="101" t="s">
        <v>169</v>
      </c>
      <c r="B7" s="102" t="s">
        <v>170</v>
      </c>
      <c r="C7" s="103">
        <f t="shared" ref="C7:D7" si="0">C9</f>
        <v>818513</v>
      </c>
      <c r="D7" s="103">
        <f t="shared" si="0"/>
        <v>368257</v>
      </c>
      <c r="E7" s="103">
        <f>E9</f>
        <v>1186770</v>
      </c>
      <c r="F7" s="104"/>
    </row>
    <row r="8" spans="1:6" s="105" customFormat="1" ht="16.8" hidden="1" x14ac:dyDescent="0.3">
      <c r="A8" s="106"/>
      <c r="B8" s="102"/>
      <c r="C8" s="107"/>
      <c r="D8" s="107"/>
      <c r="E8" s="108"/>
    </row>
    <row r="9" spans="1:6" s="105" customFormat="1" ht="15.6" hidden="1" x14ac:dyDescent="0.3">
      <c r="A9" s="109" t="s">
        <v>171</v>
      </c>
      <c r="B9" s="110" t="s">
        <v>172</v>
      </c>
      <c r="C9" s="111">
        <f t="shared" ref="C9" si="1">C11+C13+C15+C17+C19</f>
        <v>818513</v>
      </c>
      <c r="D9" s="111">
        <f>D11+D13+D15+D17+D19</f>
        <v>368257</v>
      </c>
      <c r="E9" s="111">
        <f>E11+E13+E15+E17+E19</f>
        <v>1186770</v>
      </c>
      <c r="F9" s="112"/>
    </row>
    <row r="10" spans="1:6" s="105" customFormat="1" hidden="1" x14ac:dyDescent="0.3">
      <c r="A10" s="106"/>
      <c r="B10" s="106"/>
      <c r="C10" s="108"/>
      <c r="D10" s="108"/>
      <c r="E10" s="108"/>
    </row>
    <row r="11" spans="1:6" x14ac:dyDescent="0.25">
      <c r="A11" s="113" t="s">
        <v>173</v>
      </c>
      <c r="B11" s="114" t="s">
        <v>174</v>
      </c>
      <c r="C11" s="115">
        <f t="shared" ref="C11:D11" si="2">C12</f>
        <v>613</v>
      </c>
      <c r="D11" s="115">
        <f t="shared" si="2"/>
        <v>7</v>
      </c>
      <c r="E11" s="115">
        <f>E12</f>
        <v>620</v>
      </c>
      <c r="F11" s="116"/>
    </row>
    <row r="12" spans="1:6" x14ac:dyDescent="0.25">
      <c r="A12" s="113" t="s">
        <v>173</v>
      </c>
      <c r="B12" s="114" t="s">
        <v>175</v>
      </c>
      <c r="C12" s="115">
        <f t="shared" ref="C12:D12" si="3">C121</f>
        <v>613</v>
      </c>
      <c r="D12" s="115">
        <f t="shared" si="3"/>
        <v>7</v>
      </c>
      <c r="E12" s="115">
        <f>E121</f>
        <v>620</v>
      </c>
      <c r="F12" s="116"/>
    </row>
    <row r="13" spans="1:6" x14ac:dyDescent="0.25">
      <c r="A13" s="114" t="s">
        <v>173</v>
      </c>
      <c r="B13" s="114" t="s">
        <v>176</v>
      </c>
      <c r="C13" s="115">
        <f t="shared" ref="C13:D13" si="4">C14</f>
        <v>153100</v>
      </c>
      <c r="D13" s="115">
        <f t="shared" si="4"/>
        <v>-21200</v>
      </c>
      <c r="E13" s="115">
        <f>E14</f>
        <v>131900</v>
      </c>
      <c r="F13" s="116"/>
    </row>
    <row r="14" spans="1:6" x14ac:dyDescent="0.25">
      <c r="A14" s="113" t="s">
        <v>173</v>
      </c>
      <c r="B14" s="114" t="s">
        <v>177</v>
      </c>
      <c r="C14" s="115">
        <f t="shared" ref="C14:D14" si="5">C24+C99</f>
        <v>153100</v>
      </c>
      <c r="D14" s="115">
        <f t="shared" si="5"/>
        <v>-21200</v>
      </c>
      <c r="E14" s="115">
        <f>E24+E99</f>
        <v>131900</v>
      </c>
      <c r="F14" s="116"/>
    </row>
    <row r="15" spans="1:6" x14ac:dyDescent="0.25">
      <c r="A15" s="114" t="s">
        <v>173</v>
      </c>
      <c r="B15" s="114" t="s">
        <v>178</v>
      </c>
      <c r="C15" s="115">
        <f t="shared" ref="C15:D15" si="6">C16</f>
        <v>619800</v>
      </c>
      <c r="D15" s="115">
        <f t="shared" si="6"/>
        <v>404950</v>
      </c>
      <c r="E15" s="115">
        <f>E16</f>
        <v>1024750</v>
      </c>
      <c r="F15" s="116"/>
    </row>
    <row r="16" spans="1:6" x14ac:dyDescent="0.25">
      <c r="A16" s="113" t="s">
        <v>173</v>
      </c>
      <c r="B16" s="114" t="s">
        <v>179</v>
      </c>
      <c r="C16" s="115">
        <f t="shared" ref="C16:D16" si="7">C135</f>
        <v>619800</v>
      </c>
      <c r="D16" s="115">
        <f t="shared" si="7"/>
        <v>404950</v>
      </c>
      <c r="E16" s="115">
        <f>E135</f>
        <v>1024750</v>
      </c>
      <c r="F16" s="116"/>
    </row>
    <row r="17" spans="1:8" x14ac:dyDescent="0.25">
      <c r="A17" s="114" t="s">
        <v>173</v>
      </c>
      <c r="B17" s="114" t="s">
        <v>180</v>
      </c>
      <c r="C17" s="115">
        <f t="shared" ref="C17:D17" si="8">C18</f>
        <v>25000</v>
      </c>
      <c r="D17" s="115">
        <f t="shared" si="8"/>
        <v>4500</v>
      </c>
      <c r="E17" s="115">
        <f>E18</f>
        <v>29500</v>
      </c>
      <c r="F17" s="116"/>
    </row>
    <row r="18" spans="1:8" x14ac:dyDescent="0.25">
      <c r="A18" s="113" t="s">
        <v>173</v>
      </c>
      <c r="B18" s="114" t="s">
        <v>181</v>
      </c>
      <c r="C18" s="115">
        <f t="shared" ref="C18:D18" si="9">C180</f>
        <v>25000</v>
      </c>
      <c r="D18" s="115">
        <f t="shared" si="9"/>
        <v>4500</v>
      </c>
      <c r="E18" s="115">
        <f>E180</f>
        <v>29500</v>
      </c>
      <c r="F18" s="116"/>
    </row>
    <row r="19" spans="1:8" x14ac:dyDescent="0.25">
      <c r="A19" s="114" t="s">
        <v>173</v>
      </c>
      <c r="B19" s="114" t="s">
        <v>386</v>
      </c>
      <c r="C19" s="115">
        <v>20000</v>
      </c>
      <c r="D19" s="115">
        <v>-20000</v>
      </c>
      <c r="E19" s="115">
        <v>0</v>
      </c>
      <c r="F19" s="116"/>
    </row>
    <row r="20" spans="1:8" x14ac:dyDescent="0.25">
      <c r="A20" s="113" t="s">
        <v>173</v>
      </c>
      <c r="B20" s="114" t="s">
        <v>386</v>
      </c>
      <c r="C20" s="115">
        <v>20000</v>
      </c>
      <c r="D20" s="115">
        <v>-20000</v>
      </c>
      <c r="E20" s="115">
        <v>0</v>
      </c>
      <c r="F20" s="116"/>
    </row>
    <row r="21" spans="1:8" x14ac:dyDescent="0.25">
      <c r="A21" s="113"/>
      <c r="B21" s="114"/>
      <c r="C21" s="117"/>
      <c r="D21" s="117"/>
      <c r="E21" s="115"/>
      <c r="F21" s="116"/>
    </row>
    <row r="22" spans="1:8" s="105" customFormat="1" ht="15.6" x14ac:dyDescent="0.3">
      <c r="A22" s="118" t="s">
        <v>182</v>
      </c>
      <c r="B22" s="118" t="s">
        <v>183</v>
      </c>
      <c r="C22" s="119">
        <f t="shared" ref="C22" si="10">C23</f>
        <v>153100</v>
      </c>
      <c r="D22" s="119">
        <f>E22-C22</f>
        <v>-21200</v>
      </c>
      <c r="E22" s="119">
        <f>E23</f>
        <v>131900</v>
      </c>
      <c r="F22" s="120"/>
    </row>
    <row r="23" spans="1:8" s="105" customFormat="1" ht="31.2" x14ac:dyDescent="0.3">
      <c r="A23" s="121" t="s">
        <v>184</v>
      </c>
      <c r="B23" s="118" t="s">
        <v>185</v>
      </c>
      <c r="C23" s="119">
        <f t="shared" ref="C23" si="11">C24+C97</f>
        <v>153100</v>
      </c>
      <c r="D23" s="119">
        <f t="shared" ref="D23:D86" si="12">E23-C23</f>
        <v>-21200</v>
      </c>
      <c r="E23" s="119">
        <f>E24+E97</f>
        <v>131900</v>
      </c>
      <c r="F23" s="120"/>
    </row>
    <row r="24" spans="1:8" s="105" customFormat="1" ht="13.8" x14ac:dyDescent="0.3">
      <c r="A24" s="113" t="s">
        <v>186</v>
      </c>
      <c r="B24" s="122" t="s">
        <v>187</v>
      </c>
      <c r="C24" s="123">
        <f t="shared" ref="C24:C26" si="13">C25</f>
        <v>149100</v>
      </c>
      <c r="D24" s="123">
        <f t="shared" si="12"/>
        <v>-27200</v>
      </c>
      <c r="E24" s="123">
        <f>E25</f>
        <v>121900</v>
      </c>
      <c r="F24" s="124"/>
    </row>
    <row r="25" spans="1:8" x14ac:dyDescent="0.25">
      <c r="A25" s="113" t="s">
        <v>188</v>
      </c>
      <c r="B25" s="114" t="s">
        <v>189</v>
      </c>
      <c r="C25" s="115">
        <f t="shared" si="13"/>
        <v>149100</v>
      </c>
      <c r="D25" s="115">
        <f t="shared" si="12"/>
        <v>-27200</v>
      </c>
      <c r="E25" s="115">
        <f>E26</f>
        <v>121900</v>
      </c>
      <c r="F25" s="116"/>
    </row>
    <row r="26" spans="1:8" x14ac:dyDescent="0.25">
      <c r="A26" s="113" t="s">
        <v>173</v>
      </c>
      <c r="B26" s="114" t="s">
        <v>176</v>
      </c>
      <c r="C26" s="115">
        <f t="shared" si="13"/>
        <v>149100</v>
      </c>
      <c r="D26" s="115">
        <f t="shared" si="12"/>
        <v>-27200</v>
      </c>
      <c r="E26" s="115">
        <f>E27</f>
        <v>121900</v>
      </c>
      <c r="F26" s="116"/>
    </row>
    <row r="27" spans="1:8" x14ac:dyDescent="0.25">
      <c r="A27" s="113" t="s">
        <v>173</v>
      </c>
      <c r="B27" s="114" t="s">
        <v>177</v>
      </c>
      <c r="C27" s="115">
        <f>C28</f>
        <v>149100</v>
      </c>
      <c r="D27" s="115">
        <f t="shared" si="12"/>
        <v>-27200</v>
      </c>
      <c r="E27" s="115">
        <f>E28</f>
        <v>121900</v>
      </c>
      <c r="F27" s="116"/>
    </row>
    <row r="28" spans="1:8" s="105" customFormat="1" x14ac:dyDescent="0.3">
      <c r="A28" s="125" t="s">
        <v>190</v>
      </c>
      <c r="B28" s="114" t="s">
        <v>8</v>
      </c>
      <c r="C28" s="115">
        <f t="shared" ref="C28" si="14">C29+C92</f>
        <v>149100</v>
      </c>
      <c r="D28" s="115">
        <f t="shared" si="12"/>
        <v>-27200</v>
      </c>
      <c r="E28" s="115">
        <f>E29+E92</f>
        <v>121900</v>
      </c>
      <c r="F28" s="116"/>
    </row>
    <row r="29" spans="1:8" s="105" customFormat="1" x14ac:dyDescent="0.3">
      <c r="A29" s="125" t="s">
        <v>70</v>
      </c>
      <c r="B29" s="114" t="s">
        <v>16</v>
      </c>
      <c r="C29" s="115">
        <f t="shared" ref="C29" si="15">C30+C41+C60+C85</f>
        <v>148300</v>
      </c>
      <c r="D29" s="115">
        <f t="shared" si="12"/>
        <v>-27100</v>
      </c>
      <c r="E29" s="115">
        <f t="shared" ref="E29" si="16">E30+E41+E60+E85</f>
        <v>121200</v>
      </c>
      <c r="F29" s="116"/>
    </row>
    <row r="30" spans="1:8" x14ac:dyDescent="0.25">
      <c r="A30" s="126" t="s">
        <v>71</v>
      </c>
      <c r="B30" s="127" t="s">
        <v>97</v>
      </c>
      <c r="C30" s="128">
        <f>SUM(C31+C36+C38)</f>
        <v>2400</v>
      </c>
      <c r="D30" s="128">
        <f t="shared" si="12"/>
        <v>12300</v>
      </c>
      <c r="E30" s="128">
        <f t="shared" ref="E30" si="17">SUM(E31+E36+E38)</f>
        <v>14700</v>
      </c>
      <c r="F30" s="129"/>
    </row>
    <row r="31" spans="1:8" hidden="1" x14ac:dyDescent="0.25">
      <c r="A31" s="126" t="s">
        <v>72</v>
      </c>
      <c r="B31" s="127" t="s">
        <v>98</v>
      </c>
      <c r="C31" s="128">
        <f t="shared" ref="C31" si="18">SUM(C32:C35)</f>
        <v>2000</v>
      </c>
      <c r="D31" s="128">
        <f t="shared" si="12"/>
        <v>5500</v>
      </c>
      <c r="E31" s="128">
        <f t="shared" ref="E31" si="19">SUM(E32:E35)</f>
        <v>7500</v>
      </c>
      <c r="F31" s="129"/>
    </row>
    <row r="32" spans="1:8" s="105" customFormat="1" hidden="1" x14ac:dyDescent="0.3">
      <c r="A32" s="126" t="s">
        <v>191</v>
      </c>
      <c r="B32" s="127" t="s">
        <v>192</v>
      </c>
      <c r="C32" s="130">
        <v>1000</v>
      </c>
      <c r="D32" s="130">
        <f t="shared" si="12"/>
        <v>1000</v>
      </c>
      <c r="E32" s="128">
        <v>2000</v>
      </c>
      <c r="F32" s="129"/>
      <c r="G32" s="131" t="s">
        <v>193</v>
      </c>
      <c r="H32" s="105" t="s">
        <v>194</v>
      </c>
    </row>
    <row r="33" spans="1:8" s="105" customFormat="1" hidden="1" x14ac:dyDescent="0.3">
      <c r="A33" s="126" t="s">
        <v>195</v>
      </c>
      <c r="B33" s="127" t="s">
        <v>196</v>
      </c>
      <c r="C33" s="130">
        <v>500</v>
      </c>
      <c r="D33" s="130">
        <f t="shared" si="12"/>
        <v>1000</v>
      </c>
      <c r="E33" s="128">
        <v>1500</v>
      </c>
      <c r="F33" s="129"/>
      <c r="G33" s="131" t="s">
        <v>193</v>
      </c>
      <c r="H33" s="105" t="s">
        <v>194</v>
      </c>
    </row>
    <row r="34" spans="1:8" s="105" customFormat="1" hidden="1" x14ac:dyDescent="0.3">
      <c r="A34" s="126" t="s">
        <v>197</v>
      </c>
      <c r="B34" s="127" t="s">
        <v>198</v>
      </c>
      <c r="C34" s="130">
        <v>0</v>
      </c>
      <c r="D34" s="130">
        <f t="shared" si="12"/>
        <v>1500</v>
      </c>
      <c r="E34" s="128">
        <v>1500</v>
      </c>
      <c r="F34" s="129"/>
      <c r="G34" s="131" t="s">
        <v>193</v>
      </c>
      <c r="H34" s="105" t="s">
        <v>194</v>
      </c>
    </row>
    <row r="35" spans="1:8" s="105" customFormat="1" hidden="1" x14ac:dyDescent="0.3">
      <c r="A35" s="126" t="s">
        <v>199</v>
      </c>
      <c r="B35" s="127" t="s">
        <v>200</v>
      </c>
      <c r="C35" s="130">
        <v>500</v>
      </c>
      <c r="D35" s="130">
        <f t="shared" si="12"/>
        <v>2000</v>
      </c>
      <c r="E35" s="128">
        <v>2500</v>
      </c>
      <c r="F35" s="129"/>
      <c r="G35" s="131" t="s">
        <v>193</v>
      </c>
      <c r="H35" s="105" t="s">
        <v>194</v>
      </c>
    </row>
    <row r="36" spans="1:8" hidden="1" x14ac:dyDescent="0.25">
      <c r="A36" s="126" t="s">
        <v>74</v>
      </c>
      <c r="B36" s="127" t="s">
        <v>100</v>
      </c>
      <c r="C36" s="128">
        <f t="shared" ref="C36" si="20">SUM(C37)</f>
        <v>400</v>
      </c>
      <c r="D36" s="128">
        <f t="shared" si="12"/>
        <v>600</v>
      </c>
      <c r="E36" s="128">
        <f t="shared" ref="E36" si="21">SUM(E37)</f>
        <v>1000</v>
      </c>
      <c r="F36" s="129"/>
    </row>
    <row r="37" spans="1:8" s="105" customFormat="1" hidden="1" x14ac:dyDescent="0.3">
      <c r="A37" s="126" t="s">
        <v>201</v>
      </c>
      <c r="B37" s="127" t="s">
        <v>202</v>
      </c>
      <c r="C37" s="130">
        <v>400</v>
      </c>
      <c r="D37" s="130">
        <f t="shared" si="12"/>
        <v>600</v>
      </c>
      <c r="E37" s="128">
        <v>1000</v>
      </c>
      <c r="F37" s="129"/>
      <c r="G37" s="131" t="s">
        <v>193</v>
      </c>
      <c r="H37" s="105" t="s">
        <v>203</v>
      </c>
    </row>
    <row r="38" spans="1:8" hidden="1" x14ac:dyDescent="0.25">
      <c r="A38" s="126" t="s">
        <v>204</v>
      </c>
      <c r="B38" s="127" t="s">
        <v>101</v>
      </c>
      <c r="C38" s="128">
        <f t="shared" ref="C38" si="22">SUM(C39:C40)</f>
        <v>0</v>
      </c>
      <c r="D38" s="128">
        <f t="shared" si="12"/>
        <v>6200</v>
      </c>
      <c r="E38" s="128">
        <f>SUM(E39:E40)</f>
        <v>6200</v>
      </c>
      <c r="F38" s="129"/>
    </row>
    <row r="39" spans="1:8" s="105" customFormat="1" hidden="1" x14ac:dyDescent="0.3">
      <c r="A39" s="126" t="s">
        <v>205</v>
      </c>
      <c r="B39" s="127" t="s">
        <v>206</v>
      </c>
      <c r="C39" s="130"/>
      <c r="D39" s="130">
        <f t="shared" si="12"/>
        <v>2500</v>
      </c>
      <c r="E39" s="128">
        <v>2500</v>
      </c>
      <c r="F39" s="129"/>
      <c r="G39" s="131" t="s">
        <v>193</v>
      </c>
      <c r="H39" s="105" t="s">
        <v>207</v>
      </c>
    </row>
    <row r="40" spans="1:8" s="105" customFormat="1" hidden="1" x14ac:dyDescent="0.3">
      <c r="A40" s="126" t="s">
        <v>208</v>
      </c>
      <c r="B40" s="127" t="s">
        <v>101</v>
      </c>
      <c r="C40" s="130"/>
      <c r="D40" s="130">
        <f t="shared" si="12"/>
        <v>3700</v>
      </c>
      <c r="E40" s="128">
        <v>3700</v>
      </c>
      <c r="F40" s="129"/>
      <c r="G40" s="131" t="s">
        <v>193</v>
      </c>
      <c r="H40" s="105" t="s">
        <v>209</v>
      </c>
    </row>
    <row r="41" spans="1:8" x14ac:dyDescent="0.25">
      <c r="A41" s="126" t="s">
        <v>75</v>
      </c>
      <c r="B41" s="127" t="s">
        <v>102</v>
      </c>
      <c r="C41" s="128">
        <f t="shared" ref="C41" si="23">C42+C47+C49+C53+C56+C58</f>
        <v>55950</v>
      </c>
      <c r="D41" s="128">
        <f t="shared" si="12"/>
        <v>-14950</v>
      </c>
      <c r="E41" s="128">
        <f>E42+E47+E49+E53+E56+E58</f>
        <v>41000</v>
      </c>
      <c r="F41" s="129"/>
    </row>
    <row r="42" spans="1:8" hidden="1" x14ac:dyDescent="0.25">
      <c r="A42" s="126" t="s">
        <v>76</v>
      </c>
      <c r="B42" s="127" t="s">
        <v>103</v>
      </c>
      <c r="C42" s="128">
        <f t="shared" ref="C42" si="24">SUM(C43:C46)</f>
        <v>7550</v>
      </c>
      <c r="D42" s="128">
        <f t="shared" si="12"/>
        <v>2950</v>
      </c>
      <c r="E42" s="128">
        <f>SUM(E43:E46)</f>
        <v>10500</v>
      </c>
      <c r="F42" s="129"/>
    </row>
    <row r="43" spans="1:8" s="105" customFormat="1" hidden="1" x14ac:dyDescent="0.3">
      <c r="A43" s="126" t="s">
        <v>210</v>
      </c>
      <c r="B43" s="127" t="s">
        <v>211</v>
      </c>
      <c r="C43" s="130">
        <v>2000</v>
      </c>
      <c r="D43" s="130">
        <f t="shared" si="12"/>
        <v>1500</v>
      </c>
      <c r="E43" s="128">
        <v>3500</v>
      </c>
      <c r="F43" s="129"/>
      <c r="G43" s="131" t="s">
        <v>193</v>
      </c>
      <c r="H43" s="105" t="s">
        <v>212</v>
      </c>
    </row>
    <row r="44" spans="1:8" s="105" customFormat="1" hidden="1" x14ac:dyDescent="0.3">
      <c r="A44" s="126" t="s">
        <v>213</v>
      </c>
      <c r="B44" s="127" t="s">
        <v>214</v>
      </c>
      <c r="C44" s="130">
        <v>150</v>
      </c>
      <c r="D44" s="130">
        <f t="shared" si="12"/>
        <v>1350</v>
      </c>
      <c r="E44" s="128">
        <v>1500</v>
      </c>
      <c r="F44" s="129"/>
      <c r="G44" s="131" t="s">
        <v>193</v>
      </c>
      <c r="H44" s="105" t="s">
        <v>215</v>
      </c>
    </row>
    <row r="45" spans="1:8" s="105" customFormat="1" hidden="1" x14ac:dyDescent="0.3">
      <c r="A45" s="126" t="s">
        <v>216</v>
      </c>
      <c r="B45" s="127" t="s">
        <v>217</v>
      </c>
      <c r="C45" s="130">
        <v>3100</v>
      </c>
      <c r="D45" s="130">
        <f t="shared" si="12"/>
        <v>-1600</v>
      </c>
      <c r="E45" s="128">
        <v>1500</v>
      </c>
      <c r="F45" s="129"/>
      <c r="G45" s="131" t="s">
        <v>193</v>
      </c>
      <c r="H45" s="105" t="s">
        <v>218</v>
      </c>
    </row>
    <row r="46" spans="1:8" s="105" customFormat="1" hidden="1" x14ac:dyDescent="0.3">
      <c r="A46" s="126" t="s">
        <v>219</v>
      </c>
      <c r="B46" s="127" t="s">
        <v>220</v>
      </c>
      <c r="C46" s="130">
        <v>2300</v>
      </c>
      <c r="D46" s="130">
        <f t="shared" si="12"/>
        <v>1700</v>
      </c>
      <c r="E46" s="128">
        <v>4000</v>
      </c>
      <c r="F46" s="129"/>
      <c r="G46" s="131" t="s">
        <v>193</v>
      </c>
      <c r="H46" s="105" t="s">
        <v>221</v>
      </c>
    </row>
    <row r="47" spans="1:8" hidden="1" x14ac:dyDescent="0.25">
      <c r="A47" s="126" t="s">
        <v>77</v>
      </c>
      <c r="B47" s="127" t="s">
        <v>104</v>
      </c>
      <c r="C47" s="128">
        <f t="shared" ref="C47" si="25">C48</f>
        <v>0</v>
      </c>
      <c r="D47" s="128">
        <f t="shared" si="12"/>
        <v>2000</v>
      </c>
      <c r="E47" s="128">
        <f>E48</f>
        <v>2000</v>
      </c>
      <c r="F47" s="129"/>
    </row>
    <row r="48" spans="1:8" s="105" customFormat="1" hidden="1" x14ac:dyDescent="0.3">
      <c r="A48" s="126" t="s">
        <v>222</v>
      </c>
      <c r="B48" s="127" t="s">
        <v>223</v>
      </c>
      <c r="C48" s="130"/>
      <c r="D48" s="130">
        <f t="shared" si="12"/>
        <v>2000</v>
      </c>
      <c r="E48" s="128">
        <v>2000</v>
      </c>
      <c r="F48" s="129"/>
      <c r="G48" s="131" t="s">
        <v>193</v>
      </c>
      <c r="H48" s="105" t="s">
        <v>224</v>
      </c>
    </row>
    <row r="49" spans="1:8" hidden="1" x14ac:dyDescent="0.25">
      <c r="A49" s="126" t="s">
        <v>78</v>
      </c>
      <c r="B49" s="127" t="s">
        <v>105</v>
      </c>
      <c r="C49" s="128">
        <f>SUM(C50:C52)</f>
        <v>41000</v>
      </c>
      <c r="D49" s="128">
        <f t="shared" si="12"/>
        <v>-22500</v>
      </c>
      <c r="E49" s="128">
        <f>SUM(E50:E52)</f>
        <v>18500</v>
      </c>
      <c r="F49" s="129"/>
    </row>
    <row r="50" spans="1:8" s="105" customFormat="1" hidden="1" x14ac:dyDescent="0.3">
      <c r="A50" s="126" t="s">
        <v>225</v>
      </c>
      <c r="B50" s="127" t="s">
        <v>226</v>
      </c>
      <c r="C50" s="130">
        <v>10000</v>
      </c>
      <c r="D50" s="130">
        <f t="shared" si="12"/>
        <v>5000</v>
      </c>
      <c r="E50" s="128">
        <v>15000</v>
      </c>
      <c r="F50" s="129"/>
      <c r="G50" s="131" t="s">
        <v>193</v>
      </c>
      <c r="H50" s="105" t="s">
        <v>227</v>
      </c>
    </row>
    <row r="51" spans="1:8" s="105" customFormat="1" hidden="1" x14ac:dyDescent="0.3">
      <c r="A51" s="126" t="s">
        <v>228</v>
      </c>
      <c r="B51" s="127" t="s">
        <v>229</v>
      </c>
      <c r="C51" s="130">
        <v>2500</v>
      </c>
      <c r="D51" s="130">
        <f t="shared" si="12"/>
        <v>-1000</v>
      </c>
      <c r="E51" s="128">
        <v>1500</v>
      </c>
      <c r="F51" s="129"/>
      <c r="G51" s="131" t="s">
        <v>193</v>
      </c>
      <c r="H51" s="105" t="s">
        <v>230</v>
      </c>
    </row>
    <row r="52" spans="1:8" s="105" customFormat="1" hidden="1" x14ac:dyDescent="0.3">
      <c r="A52" s="126" t="s">
        <v>231</v>
      </c>
      <c r="B52" s="127" t="s">
        <v>232</v>
      </c>
      <c r="C52" s="130">
        <v>28500</v>
      </c>
      <c r="D52" s="130">
        <f t="shared" si="12"/>
        <v>-26500</v>
      </c>
      <c r="E52" s="128">
        <v>2000</v>
      </c>
      <c r="F52" s="129"/>
      <c r="G52" s="131" t="s">
        <v>193</v>
      </c>
      <c r="H52" s="105" t="s">
        <v>233</v>
      </c>
    </row>
    <row r="53" spans="1:8" hidden="1" x14ac:dyDescent="0.25">
      <c r="A53" s="126" t="s">
        <v>79</v>
      </c>
      <c r="B53" s="127" t="s">
        <v>106</v>
      </c>
      <c r="C53" s="128">
        <v>2400</v>
      </c>
      <c r="D53" s="128">
        <f t="shared" si="12"/>
        <v>2600</v>
      </c>
      <c r="E53" s="128">
        <f>SUM(E54:E55)</f>
        <v>5000</v>
      </c>
      <c r="F53" s="129"/>
    </row>
    <row r="54" spans="1:8" s="105" customFormat="1" ht="26.4" hidden="1" x14ac:dyDescent="0.3">
      <c r="A54" s="126" t="s">
        <v>234</v>
      </c>
      <c r="B54" s="127" t="s">
        <v>235</v>
      </c>
      <c r="C54" s="130">
        <v>1200</v>
      </c>
      <c r="D54" s="130">
        <f t="shared" si="12"/>
        <v>1300</v>
      </c>
      <c r="E54" s="128">
        <v>2500</v>
      </c>
      <c r="F54" s="129"/>
      <c r="G54" s="131" t="s">
        <v>193</v>
      </c>
      <c r="H54" s="105" t="s">
        <v>236</v>
      </c>
    </row>
    <row r="55" spans="1:8" s="105" customFormat="1" ht="26.4" hidden="1" x14ac:dyDescent="0.3">
      <c r="A55" s="126" t="s">
        <v>237</v>
      </c>
      <c r="B55" s="127" t="s">
        <v>238</v>
      </c>
      <c r="C55" s="130">
        <v>1200</v>
      </c>
      <c r="D55" s="130">
        <f t="shared" si="12"/>
        <v>1300</v>
      </c>
      <c r="E55" s="128">
        <v>2500</v>
      </c>
      <c r="F55" s="129"/>
      <c r="G55" s="131" t="s">
        <v>193</v>
      </c>
      <c r="H55" s="105" t="s">
        <v>239</v>
      </c>
    </row>
    <row r="56" spans="1:8" hidden="1" x14ac:dyDescent="0.25">
      <c r="A56" s="126" t="s">
        <v>80</v>
      </c>
      <c r="B56" s="127" t="s">
        <v>107</v>
      </c>
      <c r="C56" s="128">
        <f t="shared" ref="C56" si="26">SUM(C57)</f>
        <v>3000</v>
      </c>
      <c r="D56" s="128">
        <f t="shared" si="12"/>
        <v>0</v>
      </c>
      <c r="E56" s="128">
        <f>SUM(E57)</f>
        <v>3000</v>
      </c>
      <c r="F56" s="129"/>
    </row>
    <row r="57" spans="1:8" s="105" customFormat="1" hidden="1" x14ac:dyDescent="0.3">
      <c r="A57" s="126" t="s">
        <v>240</v>
      </c>
      <c r="B57" s="127" t="s">
        <v>241</v>
      </c>
      <c r="C57" s="130">
        <v>3000</v>
      </c>
      <c r="D57" s="130">
        <f t="shared" si="12"/>
        <v>0</v>
      </c>
      <c r="E57" s="128">
        <v>3000</v>
      </c>
      <c r="F57" s="129"/>
      <c r="G57" s="131" t="s">
        <v>193</v>
      </c>
      <c r="H57" s="105" t="s">
        <v>242</v>
      </c>
    </row>
    <row r="58" spans="1:8" hidden="1" x14ac:dyDescent="0.25">
      <c r="A58" s="126" t="s">
        <v>81</v>
      </c>
      <c r="B58" s="127" t="s">
        <v>108</v>
      </c>
      <c r="C58" s="128">
        <f>SUM(C59)</f>
        <v>2000</v>
      </c>
      <c r="D58" s="128">
        <f t="shared" si="12"/>
        <v>0</v>
      </c>
      <c r="E58" s="128">
        <f>SUM(E59)</f>
        <v>2000</v>
      </c>
      <c r="F58" s="129"/>
    </row>
    <row r="59" spans="1:8" s="105" customFormat="1" hidden="1" x14ac:dyDescent="0.3">
      <c r="A59" s="126" t="s">
        <v>243</v>
      </c>
      <c r="B59" s="127" t="s">
        <v>108</v>
      </c>
      <c r="C59" s="130">
        <v>2000</v>
      </c>
      <c r="D59" s="130">
        <f t="shared" si="12"/>
        <v>0</v>
      </c>
      <c r="E59" s="128">
        <v>2000</v>
      </c>
      <c r="F59" s="129"/>
      <c r="G59" s="131" t="s">
        <v>193</v>
      </c>
      <c r="H59" s="105" t="s">
        <v>244</v>
      </c>
    </row>
    <row r="60" spans="1:8" x14ac:dyDescent="0.25">
      <c r="A60" s="126" t="s">
        <v>82</v>
      </c>
      <c r="B60" s="127" t="s">
        <v>109</v>
      </c>
      <c r="C60" s="128">
        <f t="shared" ref="C60" si="27">C61+C65+C68+C74+C77+C80+C83</f>
        <v>86100</v>
      </c>
      <c r="D60" s="128">
        <f t="shared" si="12"/>
        <v>-30100</v>
      </c>
      <c r="E60" s="128">
        <f>E61+E65+E68+E74+E77+E80+E83</f>
        <v>56000</v>
      </c>
      <c r="F60" s="129"/>
    </row>
    <row r="61" spans="1:8" hidden="1" x14ac:dyDescent="0.25">
      <c r="A61" s="126" t="s">
        <v>83</v>
      </c>
      <c r="B61" s="127" t="s">
        <v>110</v>
      </c>
      <c r="C61" s="128">
        <f t="shared" ref="C61" si="28">SUM(C62:C64)</f>
        <v>70500</v>
      </c>
      <c r="D61" s="128">
        <f t="shared" si="12"/>
        <v>-59000</v>
      </c>
      <c r="E61" s="128">
        <f>SUM(E62:E64)</f>
        <v>11500</v>
      </c>
      <c r="F61" s="129"/>
    </row>
    <row r="62" spans="1:8" s="105" customFormat="1" hidden="1" x14ac:dyDescent="0.3">
      <c r="A62" s="126" t="s">
        <v>245</v>
      </c>
      <c r="B62" s="127" t="s">
        <v>246</v>
      </c>
      <c r="C62" s="128">
        <v>1500</v>
      </c>
      <c r="D62" s="128">
        <f t="shared" si="12"/>
        <v>2000</v>
      </c>
      <c r="E62" s="128">
        <v>3500</v>
      </c>
      <c r="F62" s="129"/>
      <c r="G62" s="131" t="s">
        <v>193</v>
      </c>
      <c r="H62" s="105" t="s">
        <v>247</v>
      </c>
    </row>
    <row r="63" spans="1:8" s="105" customFormat="1" hidden="1" x14ac:dyDescent="0.3">
      <c r="A63" s="126" t="s">
        <v>248</v>
      </c>
      <c r="B63" s="127" t="s">
        <v>249</v>
      </c>
      <c r="C63" s="130">
        <v>500</v>
      </c>
      <c r="D63" s="130">
        <f t="shared" si="12"/>
        <v>500</v>
      </c>
      <c r="E63" s="128">
        <v>1000</v>
      </c>
      <c r="F63" s="129"/>
      <c r="G63" s="131" t="s">
        <v>193</v>
      </c>
      <c r="H63" s="105" t="s">
        <v>250</v>
      </c>
    </row>
    <row r="64" spans="1:8" s="105" customFormat="1" hidden="1" x14ac:dyDescent="0.3">
      <c r="A64" s="126" t="s">
        <v>251</v>
      </c>
      <c r="B64" s="127" t="s">
        <v>252</v>
      </c>
      <c r="C64" s="130">
        <v>68500</v>
      </c>
      <c r="D64" s="130">
        <f t="shared" si="12"/>
        <v>-61500</v>
      </c>
      <c r="E64" s="128">
        <v>7000</v>
      </c>
      <c r="F64" s="129"/>
      <c r="G64" s="131" t="s">
        <v>193</v>
      </c>
      <c r="H64" s="105" t="s">
        <v>253</v>
      </c>
    </row>
    <row r="65" spans="1:8" hidden="1" x14ac:dyDescent="0.25">
      <c r="A65" s="126" t="s">
        <v>84</v>
      </c>
      <c r="B65" s="127" t="s">
        <v>111</v>
      </c>
      <c r="C65" s="128">
        <f t="shared" ref="C65" si="29">SUM(C66:C67)</f>
        <v>2000</v>
      </c>
      <c r="D65" s="128">
        <f t="shared" si="12"/>
        <v>3000</v>
      </c>
      <c r="E65" s="128">
        <f>SUM(E66:E67)</f>
        <v>5000</v>
      </c>
      <c r="F65" s="129"/>
    </row>
    <row r="66" spans="1:8" s="105" customFormat="1" hidden="1" x14ac:dyDescent="0.3">
      <c r="A66" s="126" t="s">
        <v>254</v>
      </c>
      <c r="B66" s="127" t="s">
        <v>255</v>
      </c>
      <c r="C66" s="130">
        <v>1000</v>
      </c>
      <c r="D66" s="130">
        <f t="shared" si="12"/>
        <v>1500</v>
      </c>
      <c r="E66" s="128">
        <v>2500</v>
      </c>
      <c r="F66" s="129"/>
      <c r="G66" s="131" t="s">
        <v>193</v>
      </c>
      <c r="H66" s="105" t="s">
        <v>256</v>
      </c>
    </row>
    <row r="67" spans="1:8" s="105" customFormat="1" hidden="1" x14ac:dyDescent="0.3">
      <c r="A67" s="126" t="s">
        <v>257</v>
      </c>
      <c r="B67" s="127" t="s">
        <v>258</v>
      </c>
      <c r="C67" s="130">
        <v>1000</v>
      </c>
      <c r="D67" s="130">
        <f t="shared" si="12"/>
        <v>1500</v>
      </c>
      <c r="E67" s="128">
        <v>2500</v>
      </c>
      <c r="F67" s="129"/>
      <c r="G67" s="131" t="s">
        <v>193</v>
      </c>
      <c r="H67" s="105" t="s">
        <v>256</v>
      </c>
    </row>
    <row r="68" spans="1:8" hidden="1" x14ac:dyDescent="0.25">
      <c r="A68" s="126" t="s">
        <v>85</v>
      </c>
      <c r="B68" s="127" t="s">
        <v>112</v>
      </c>
      <c r="C68" s="128">
        <f t="shared" ref="C68" si="30">SUM(C69:C73)</f>
        <v>2500</v>
      </c>
      <c r="D68" s="128">
        <f t="shared" si="12"/>
        <v>15500</v>
      </c>
      <c r="E68" s="128">
        <f>SUM(E69:E73)</f>
        <v>18000</v>
      </c>
      <c r="F68" s="129"/>
    </row>
    <row r="69" spans="1:8" s="105" customFormat="1" hidden="1" x14ac:dyDescent="0.3">
      <c r="A69" s="126" t="s">
        <v>259</v>
      </c>
      <c r="B69" s="127" t="s">
        <v>260</v>
      </c>
      <c r="C69" s="130">
        <v>750</v>
      </c>
      <c r="D69" s="130">
        <f t="shared" si="12"/>
        <v>1250</v>
      </c>
      <c r="E69" s="128">
        <v>2000</v>
      </c>
      <c r="F69" s="129"/>
      <c r="G69" s="131" t="s">
        <v>193</v>
      </c>
      <c r="H69" s="105" t="s">
        <v>261</v>
      </c>
    </row>
    <row r="70" spans="1:8" s="105" customFormat="1" hidden="1" x14ac:dyDescent="0.3">
      <c r="A70" s="126" t="s">
        <v>262</v>
      </c>
      <c r="B70" s="127" t="s">
        <v>263</v>
      </c>
      <c r="C70" s="130">
        <v>750</v>
      </c>
      <c r="D70" s="130">
        <f t="shared" si="12"/>
        <v>1250</v>
      </c>
      <c r="E70" s="128">
        <v>2000</v>
      </c>
      <c r="F70" s="129"/>
      <c r="G70" s="131" t="s">
        <v>193</v>
      </c>
      <c r="H70" s="105" t="s">
        <v>264</v>
      </c>
    </row>
    <row r="71" spans="1:8" s="105" customFormat="1" hidden="1" x14ac:dyDescent="0.3">
      <c r="A71" s="126" t="s">
        <v>265</v>
      </c>
      <c r="B71" s="127" t="s">
        <v>266</v>
      </c>
      <c r="C71" s="130">
        <v>250</v>
      </c>
      <c r="D71" s="130">
        <f t="shared" si="12"/>
        <v>1750</v>
      </c>
      <c r="E71" s="128">
        <v>2000</v>
      </c>
      <c r="F71" s="129"/>
      <c r="G71" s="131" t="s">
        <v>193</v>
      </c>
      <c r="H71" s="105" t="s">
        <v>267</v>
      </c>
    </row>
    <row r="72" spans="1:8" s="105" customFormat="1" hidden="1" x14ac:dyDescent="0.3">
      <c r="A72" s="126" t="s">
        <v>268</v>
      </c>
      <c r="B72" s="127" t="s">
        <v>269</v>
      </c>
      <c r="C72" s="130">
        <v>250</v>
      </c>
      <c r="D72" s="130">
        <f t="shared" si="12"/>
        <v>1750</v>
      </c>
      <c r="E72" s="128">
        <v>2000</v>
      </c>
      <c r="F72" s="129"/>
      <c r="G72" s="131" t="s">
        <v>193</v>
      </c>
      <c r="H72" s="105" t="s">
        <v>270</v>
      </c>
    </row>
    <row r="73" spans="1:8" s="105" customFormat="1" hidden="1" x14ac:dyDescent="0.3">
      <c r="A73" s="126" t="s">
        <v>271</v>
      </c>
      <c r="B73" s="127" t="s">
        <v>272</v>
      </c>
      <c r="C73" s="130">
        <v>500</v>
      </c>
      <c r="D73" s="130">
        <f t="shared" si="12"/>
        <v>9500</v>
      </c>
      <c r="E73" s="128">
        <v>10000</v>
      </c>
      <c r="F73" s="129"/>
      <c r="G73" s="131" t="s">
        <v>193</v>
      </c>
      <c r="H73" s="105" t="s">
        <v>273</v>
      </c>
    </row>
    <row r="74" spans="1:8" hidden="1" x14ac:dyDescent="0.25">
      <c r="A74" s="126" t="s">
        <v>86</v>
      </c>
      <c r="B74" s="127" t="s">
        <v>113</v>
      </c>
      <c r="C74" s="128">
        <f t="shared" ref="C74" si="31">SUM(C75:C76)</f>
        <v>2500</v>
      </c>
      <c r="D74" s="128">
        <f t="shared" si="12"/>
        <v>2000</v>
      </c>
      <c r="E74" s="128">
        <f>SUM(E75:E76)</f>
        <v>4500</v>
      </c>
      <c r="F74" s="129"/>
    </row>
    <row r="75" spans="1:8" s="105" customFormat="1" hidden="1" x14ac:dyDescent="0.3">
      <c r="A75" s="126" t="s">
        <v>274</v>
      </c>
      <c r="B75" s="127" t="s">
        <v>275</v>
      </c>
      <c r="C75" s="130">
        <v>2000</v>
      </c>
      <c r="D75" s="130">
        <f t="shared" si="12"/>
        <v>1500</v>
      </c>
      <c r="E75" s="128">
        <v>3500</v>
      </c>
      <c r="F75" s="129"/>
      <c r="G75" s="131" t="s">
        <v>193</v>
      </c>
      <c r="H75" s="105" t="s">
        <v>276</v>
      </c>
    </row>
    <row r="76" spans="1:8" s="105" customFormat="1" hidden="1" x14ac:dyDescent="0.3">
      <c r="A76" s="126" t="s">
        <v>277</v>
      </c>
      <c r="B76" s="127" t="s">
        <v>278</v>
      </c>
      <c r="C76" s="130">
        <v>500</v>
      </c>
      <c r="D76" s="130">
        <f t="shared" si="12"/>
        <v>500</v>
      </c>
      <c r="E76" s="128">
        <v>1000</v>
      </c>
      <c r="F76" s="129"/>
      <c r="G76" s="131" t="s">
        <v>193</v>
      </c>
      <c r="H76" s="105" t="s">
        <v>279</v>
      </c>
    </row>
    <row r="77" spans="1:8" hidden="1" x14ac:dyDescent="0.25">
      <c r="A77" s="126" t="s">
        <v>87</v>
      </c>
      <c r="B77" s="127" t="s">
        <v>114</v>
      </c>
      <c r="C77" s="128">
        <f t="shared" ref="C77" si="32">SUM(C78:C79)</f>
        <v>600</v>
      </c>
      <c r="D77" s="128">
        <f t="shared" si="12"/>
        <v>1400</v>
      </c>
      <c r="E77" s="128">
        <f>SUM(E78:E79)</f>
        <v>2000</v>
      </c>
      <c r="F77" s="129"/>
    </row>
    <row r="78" spans="1:8" s="105" customFormat="1" hidden="1" x14ac:dyDescent="0.3">
      <c r="A78" s="126" t="s">
        <v>280</v>
      </c>
      <c r="B78" s="127" t="s">
        <v>281</v>
      </c>
      <c r="C78" s="130">
        <v>550</v>
      </c>
      <c r="D78" s="130">
        <f t="shared" si="12"/>
        <v>450</v>
      </c>
      <c r="E78" s="128">
        <v>1000</v>
      </c>
      <c r="F78" s="129"/>
      <c r="G78" s="131" t="s">
        <v>193</v>
      </c>
      <c r="H78" s="105" t="s">
        <v>282</v>
      </c>
    </row>
    <row r="79" spans="1:8" s="105" customFormat="1" hidden="1" x14ac:dyDescent="0.3">
      <c r="A79" s="126" t="s">
        <v>283</v>
      </c>
      <c r="B79" s="127" t="s">
        <v>284</v>
      </c>
      <c r="C79" s="130">
        <v>50</v>
      </c>
      <c r="D79" s="130">
        <f t="shared" si="12"/>
        <v>950</v>
      </c>
      <c r="E79" s="128">
        <v>1000</v>
      </c>
      <c r="F79" s="129"/>
      <c r="G79" s="131" t="s">
        <v>193</v>
      </c>
      <c r="H79" s="105" t="s">
        <v>285</v>
      </c>
    </row>
    <row r="80" spans="1:8" hidden="1" x14ac:dyDescent="0.25">
      <c r="A80" s="126" t="s">
        <v>88</v>
      </c>
      <c r="B80" s="127" t="s">
        <v>115</v>
      </c>
      <c r="C80" s="128">
        <f t="shared" ref="C80" si="33">SUM(C81:C82)</f>
        <v>3500</v>
      </c>
      <c r="D80" s="128">
        <f t="shared" si="12"/>
        <v>6500</v>
      </c>
      <c r="E80" s="128">
        <f>SUM(E81:E82)</f>
        <v>10000</v>
      </c>
      <c r="F80" s="129"/>
    </row>
    <row r="81" spans="1:8" s="105" customFormat="1" hidden="1" x14ac:dyDescent="0.3">
      <c r="A81" s="126" t="s">
        <v>286</v>
      </c>
      <c r="B81" s="127" t="s">
        <v>287</v>
      </c>
      <c r="C81" s="130">
        <v>2000</v>
      </c>
      <c r="D81" s="130">
        <f t="shared" si="12"/>
        <v>5000</v>
      </c>
      <c r="E81" s="128">
        <v>7000</v>
      </c>
      <c r="F81" s="129"/>
      <c r="G81" s="131" t="s">
        <v>193</v>
      </c>
      <c r="H81" s="105" t="s">
        <v>288</v>
      </c>
    </row>
    <row r="82" spans="1:8" s="105" customFormat="1" hidden="1" x14ac:dyDescent="0.3">
      <c r="A82" s="126" t="s">
        <v>289</v>
      </c>
      <c r="B82" s="127" t="s">
        <v>290</v>
      </c>
      <c r="C82" s="130">
        <v>1500</v>
      </c>
      <c r="D82" s="130">
        <f t="shared" si="12"/>
        <v>1500</v>
      </c>
      <c r="E82" s="128">
        <v>3000</v>
      </c>
      <c r="F82" s="129"/>
      <c r="G82" s="131" t="s">
        <v>193</v>
      </c>
      <c r="H82" s="105" t="s">
        <v>291</v>
      </c>
    </row>
    <row r="83" spans="1:8" hidden="1" x14ac:dyDescent="0.25">
      <c r="A83" s="126" t="s">
        <v>89</v>
      </c>
      <c r="B83" s="127" t="s">
        <v>116</v>
      </c>
      <c r="C83" s="128">
        <f t="shared" ref="C83" si="34">SUM(C84)</f>
        <v>4500</v>
      </c>
      <c r="D83" s="128">
        <f t="shared" si="12"/>
        <v>500</v>
      </c>
      <c r="E83" s="128">
        <f>SUM(E84)</f>
        <v>5000</v>
      </c>
      <c r="F83" s="129"/>
    </row>
    <row r="84" spans="1:8" s="105" customFormat="1" hidden="1" x14ac:dyDescent="0.3">
      <c r="A84" s="126" t="s">
        <v>292</v>
      </c>
      <c r="B84" s="127" t="s">
        <v>293</v>
      </c>
      <c r="C84" s="130">
        <v>4500</v>
      </c>
      <c r="D84" s="130">
        <f t="shared" si="12"/>
        <v>500</v>
      </c>
      <c r="E84" s="128">
        <v>5000</v>
      </c>
      <c r="F84" s="129"/>
      <c r="G84" s="131" t="s">
        <v>193</v>
      </c>
      <c r="H84" s="105" t="s">
        <v>294</v>
      </c>
    </row>
    <row r="85" spans="1:8" x14ac:dyDescent="0.25">
      <c r="A85" s="126" t="s">
        <v>90</v>
      </c>
      <c r="B85" s="127" t="s">
        <v>117</v>
      </c>
      <c r="C85" s="128">
        <f t="shared" ref="C85" si="35">C86+C88+C90</f>
        <v>3850</v>
      </c>
      <c r="D85" s="128">
        <f t="shared" si="12"/>
        <v>5650</v>
      </c>
      <c r="E85" s="128">
        <f>E86+E88+E90</f>
        <v>9500</v>
      </c>
      <c r="F85" s="129"/>
    </row>
    <row r="86" spans="1:8" hidden="1" x14ac:dyDescent="0.25">
      <c r="A86" s="126" t="s">
        <v>91</v>
      </c>
      <c r="B86" s="127" t="s">
        <v>118</v>
      </c>
      <c r="C86" s="128">
        <f t="shared" ref="C86" si="36">SUM(C87)</f>
        <v>3000</v>
      </c>
      <c r="D86" s="128">
        <f t="shared" si="12"/>
        <v>-1000</v>
      </c>
      <c r="E86" s="128">
        <f>SUM(E87)</f>
        <v>2000</v>
      </c>
      <c r="F86" s="129"/>
    </row>
    <row r="87" spans="1:8" s="105" customFormat="1" hidden="1" x14ac:dyDescent="0.3">
      <c r="A87" s="126" t="s">
        <v>295</v>
      </c>
      <c r="B87" s="127" t="s">
        <v>296</v>
      </c>
      <c r="C87" s="130">
        <v>3000</v>
      </c>
      <c r="D87" s="130">
        <f t="shared" ref="D87:D154" si="37">E87-C87</f>
        <v>-1000</v>
      </c>
      <c r="E87" s="128">
        <v>2000</v>
      </c>
      <c r="F87" s="129"/>
      <c r="G87" s="131" t="s">
        <v>193</v>
      </c>
      <c r="H87" s="105" t="s">
        <v>297</v>
      </c>
    </row>
    <row r="88" spans="1:8" hidden="1" x14ac:dyDescent="0.25">
      <c r="A88" s="126" t="s">
        <v>92</v>
      </c>
      <c r="B88" s="127" t="s">
        <v>119</v>
      </c>
      <c r="C88" s="128">
        <f t="shared" ref="C88" si="38">SUM(C89)</f>
        <v>200</v>
      </c>
      <c r="D88" s="128">
        <f t="shared" si="37"/>
        <v>300</v>
      </c>
      <c r="E88" s="128">
        <f>SUM(E89)</f>
        <v>500</v>
      </c>
      <c r="F88" s="129"/>
    </row>
    <row r="89" spans="1:8" s="105" customFormat="1" hidden="1" x14ac:dyDescent="0.3">
      <c r="A89" s="126" t="s">
        <v>298</v>
      </c>
      <c r="B89" s="127" t="s">
        <v>299</v>
      </c>
      <c r="C89" s="130">
        <v>200</v>
      </c>
      <c r="D89" s="130">
        <f t="shared" si="37"/>
        <v>300</v>
      </c>
      <c r="E89" s="128">
        <v>500</v>
      </c>
      <c r="F89" s="129"/>
      <c r="G89" s="131" t="s">
        <v>193</v>
      </c>
      <c r="H89" s="105" t="s">
        <v>300</v>
      </c>
    </row>
    <row r="90" spans="1:8" hidden="1" x14ac:dyDescent="0.25">
      <c r="A90" s="126" t="s">
        <v>93</v>
      </c>
      <c r="B90" s="127" t="s">
        <v>117</v>
      </c>
      <c r="C90" s="128">
        <f t="shared" ref="C90" si="39">SUM(C91)</f>
        <v>650</v>
      </c>
      <c r="D90" s="128">
        <f t="shared" si="37"/>
        <v>6350</v>
      </c>
      <c r="E90" s="128">
        <f>SUM(E91)</f>
        <v>7000</v>
      </c>
      <c r="F90" s="129"/>
    </row>
    <row r="91" spans="1:8" s="105" customFormat="1" hidden="1" x14ac:dyDescent="0.3">
      <c r="A91" s="126" t="s">
        <v>301</v>
      </c>
      <c r="B91" s="127" t="s">
        <v>117</v>
      </c>
      <c r="C91" s="130">
        <v>650</v>
      </c>
      <c r="D91" s="130">
        <f t="shared" si="37"/>
        <v>6350</v>
      </c>
      <c r="E91" s="128">
        <v>7000</v>
      </c>
      <c r="F91" s="129"/>
      <c r="G91" s="131" t="s">
        <v>193</v>
      </c>
      <c r="H91" s="105" t="s">
        <v>302</v>
      </c>
    </row>
    <row r="92" spans="1:8" s="105" customFormat="1" x14ac:dyDescent="0.3">
      <c r="A92" s="125" t="s">
        <v>94</v>
      </c>
      <c r="B92" s="114" t="s">
        <v>53</v>
      </c>
      <c r="C92" s="115">
        <f t="shared" ref="C92:C93" si="40">C93</f>
        <v>800</v>
      </c>
      <c r="D92" s="115">
        <f t="shared" si="37"/>
        <v>-100</v>
      </c>
      <c r="E92" s="115">
        <f>E93</f>
        <v>700</v>
      </c>
      <c r="F92" s="116"/>
    </row>
    <row r="93" spans="1:8" x14ac:dyDescent="0.25">
      <c r="A93" s="126" t="s">
        <v>95</v>
      </c>
      <c r="B93" s="127" t="s">
        <v>121</v>
      </c>
      <c r="C93" s="128">
        <f t="shared" si="40"/>
        <v>800</v>
      </c>
      <c r="D93" s="128">
        <f t="shared" si="37"/>
        <v>-100</v>
      </c>
      <c r="E93" s="128">
        <f>E94</f>
        <v>700</v>
      </c>
      <c r="F93" s="129"/>
    </row>
    <row r="94" spans="1:8" hidden="1" x14ac:dyDescent="0.25">
      <c r="A94" s="126" t="s">
        <v>96</v>
      </c>
      <c r="B94" s="127" t="s">
        <v>122</v>
      </c>
      <c r="C94" s="128">
        <f t="shared" ref="C94" si="41">SUM(C95:C96)</f>
        <v>800</v>
      </c>
      <c r="D94" s="128">
        <f t="shared" si="37"/>
        <v>-100</v>
      </c>
      <c r="E94" s="128">
        <f>SUM(E95:E96)</f>
        <v>700</v>
      </c>
      <c r="F94" s="129"/>
    </row>
    <row r="95" spans="1:8" s="105" customFormat="1" hidden="1" x14ac:dyDescent="0.3">
      <c r="A95" s="126" t="s">
        <v>303</v>
      </c>
      <c r="B95" s="127" t="s">
        <v>304</v>
      </c>
      <c r="C95" s="130">
        <v>500</v>
      </c>
      <c r="D95" s="130">
        <f t="shared" si="37"/>
        <v>-300</v>
      </c>
      <c r="E95" s="128">
        <v>200</v>
      </c>
      <c r="F95" s="129"/>
      <c r="G95" s="131" t="s">
        <v>193</v>
      </c>
      <c r="H95" s="105" t="s">
        <v>305</v>
      </c>
    </row>
    <row r="96" spans="1:8" s="105" customFormat="1" hidden="1" x14ac:dyDescent="0.3">
      <c r="A96" s="126" t="s">
        <v>306</v>
      </c>
      <c r="B96" s="127" t="s">
        <v>307</v>
      </c>
      <c r="C96" s="130">
        <v>300</v>
      </c>
      <c r="D96" s="130">
        <f t="shared" si="37"/>
        <v>200</v>
      </c>
      <c r="E96" s="128">
        <v>500</v>
      </c>
      <c r="F96" s="129"/>
      <c r="G96" s="131" t="s">
        <v>193</v>
      </c>
      <c r="H96" s="105" t="s">
        <v>308</v>
      </c>
    </row>
    <row r="97" spans="1:8" s="105" customFormat="1" ht="15.6" x14ac:dyDescent="0.3">
      <c r="A97" s="121" t="s">
        <v>309</v>
      </c>
      <c r="B97" s="118" t="s">
        <v>310</v>
      </c>
      <c r="C97" s="119">
        <f>C99</f>
        <v>4000</v>
      </c>
      <c r="D97" s="119">
        <f t="shared" si="37"/>
        <v>6000</v>
      </c>
      <c r="E97" s="119">
        <v>10000</v>
      </c>
      <c r="F97" s="120"/>
    </row>
    <row r="98" spans="1:8" s="105" customFormat="1" ht="15.6" x14ac:dyDescent="0.3">
      <c r="A98" s="106"/>
      <c r="B98" s="118"/>
      <c r="C98" s="132"/>
      <c r="D98" s="132">
        <f t="shared" si="37"/>
        <v>0</v>
      </c>
      <c r="E98" s="108"/>
    </row>
    <row r="99" spans="1:8" s="105" customFormat="1" ht="13.8" x14ac:dyDescent="0.3">
      <c r="A99" s="113" t="s">
        <v>186</v>
      </c>
      <c r="B99" s="122" t="s">
        <v>187</v>
      </c>
      <c r="C99" s="123">
        <f t="shared" ref="C99:C101" si="42">C100</f>
        <v>4000</v>
      </c>
      <c r="D99" s="123">
        <f t="shared" si="37"/>
        <v>6000</v>
      </c>
      <c r="E99" s="123">
        <v>10000</v>
      </c>
      <c r="F99" s="124"/>
    </row>
    <row r="100" spans="1:8" x14ac:dyDescent="0.25">
      <c r="A100" s="113" t="s">
        <v>188</v>
      </c>
      <c r="B100" s="114" t="s">
        <v>189</v>
      </c>
      <c r="C100" s="115">
        <f t="shared" si="42"/>
        <v>4000</v>
      </c>
      <c r="D100" s="115">
        <f t="shared" si="37"/>
        <v>6000</v>
      </c>
      <c r="E100" s="115">
        <v>10000</v>
      </c>
      <c r="F100" s="116"/>
    </row>
    <row r="101" spans="1:8" x14ac:dyDescent="0.25">
      <c r="A101" s="113" t="s">
        <v>173</v>
      </c>
      <c r="B101" s="114" t="s">
        <v>176</v>
      </c>
      <c r="C101" s="115">
        <f t="shared" si="42"/>
        <v>4000</v>
      </c>
      <c r="D101" s="115">
        <f t="shared" si="37"/>
        <v>6000</v>
      </c>
      <c r="E101" s="115">
        <v>10000</v>
      </c>
      <c r="F101" s="116"/>
    </row>
    <row r="102" spans="1:8" x14ac:dyDescent="0.25">
      <c r="A102" s="113" t="s">
        <v>173</v>
      </c>
      <c r="B102" s="114" t="s">
        <v>177</v>
      </c>
      <c r="C102" s="115">
        <f>C103</f>
        <v>4000</v>
      </c>
      <c r="D102" s="115">
        <f t="shared" si="37"/>
        <v>6000</v>
      </c>
      <c r="E102" s="115">
        <v>10000</v>
      </c>
      <c r="F102" s="116"/>
    </row>
    <row r="103" spans="1:8" s="105" customFormat="1" x14ac:dyDescent="0.3">
      <c r="A103" s="125" t="s">
        <v>311</v>
      </c>
      <c r="B103" s="114" t="s">
        <v>10</v>
      </c>
      <c r="C103" s="115">
        <f>C104+C112</f>
        <v>4000</v>
      </c>
      <c r="D103" s="115">
        <f t="shared" si="37"/>
        <v>6000</v>
      </c>
      <c r="E103" s="115">
        <v>10000</v>
      </c>
      <c r="F103" s="116"/>
    </row>
    <row r="104" spans="1:8" s="105" customFormat="1" x14ac:dyDescent="0.3">
      <c r="A104" s="125" t="s">
        <v>125</v>
      </c>
      <c r="B104" s="114" t="s">
        <v>21</v>
      </c>
      <c r="C104" s="115">
        <f>C105</f>
        <v>0</v>
      </c>
      <c r="D104" s="115">
        <f t="shared" si="37"/>
        <v>6000</v>
      </c>
      <c r="E104" s="115">
        <v>6000</v>
      </c>
      <c r="F104" s="116"/>
    </row>
    <row r="105" spans="1:8" x14ac:dyDescent="0.25">
      <c r="A105" s="126" t="s">
        <v>126</v>
      </c>
      <c r="B105" s="127" t="s">
        <v>127</v>
      </c>
      <c r="C105" s="128">
        <f>C106</f>
        <v>0</v>
      </c>
      <c r="D105" s="128">
        <f t="shared" si="37"/>
        <v>6000</v>
      </c>
      <c r="E105" s="128">
        <v>6000</v>
      </c>
      <c r="F105" s="129"/>
    </row>
    <row r="106" spans="1:8" hidden="1" x14ac:dyDescent="0.25">
      <c r="A106" s="126" t="s">
        <v>128</v>
      </c>
      <c r="B106" s="127" t="s">
        <v>129</v>
      </c>
      <c r="C106" s="128">
        <f>C107+C108</f>
        <v>0</v>
      </c>
      <c r="D106" s="128">
        <f t="shared" si="37"/>
        <v>3500</v>
      </c>
      <c r="E106" s="128">
        <v>3500</v>
      </c>
      <c r="F106" s="129"/>
    </row>
    <row r="107" spans="1:8" s="105" customFormat="1" hidden="1" x14ac:dyDescent="0.3">
      <c r="A107" s="126" t="s">
        <v>312</v>
      </c>
      <c r="B107" s="127" t="s">
        <v>313</v>
      </c>
      <c r="C107" s="128">
        <v>0</v>
      </c>
      <c r="D107" s="128">
        <f t="shared" si="37"/>
        <v>1500</v>
      </c>
      <c r="E107" s="128">
        <v>1500</v>
      </c>
      <c r="F107" s="129"/>
      <c r="G107" s="131" t="s">
        <v>193</v>
      </c>
      <c r="H107" s="105" t="s">
        <v>314</v>
      </c>
    </row>
    <row r="108" spans="1:8" s="105" customFormat="1" hidden="1" x14ac:dyDescent="0.3">
      <c r="A108" s="126" t="s">
        <v>315</v>
      </c>
      <c r="B108" s="127" t="s">
        <v>316</v>
      </c>
      <c r="C108" s="128">
        <v>0</v>
      </c>
      <c r="D108" s="128">
        <f t="shared" si="37"/>
        <v>2000</v>
      </c>
      <c r="E108" s="128">
        <v>2000</v>
      </c>
      <c r="F108" s="129"/>
      <c r="G108" s="131" t="s">
        <v>193</v>
      </c>
      <c r="H108" s="105" t="s">
        <v>317</v>
      </c>
    </row>
    <row r="109" spans="1:8" hidden="1" x14ac:dyDescent="0.25">
      <c r="A109" s="126" t="s">
        <v>130</v>
      </c>
      <c r="B109" s="127" t="s">
        <v>131</v>
      </c>
      <c r="C109" s="128">
        <v>2500</v>
      </c>
      <c r="D109" s="128">
        <f t="shared" si="37"/>
        <v>0</v>
      </c>
      <c r="E109" s="128">
        <v>2500</v>
      </c>
      <c r="F109" s="129"/>
    </row>
    <row r="110" spans="1:8" s="105" customFormat="1" hidden="1" x14ac:dyDescent="0.3">
      <c r="A110" s="126" t="s">
        <v>318</v>
      </c>
      <c r="B110" s="127" t="s">
        <v>319</v>
      </c>
      <c r="C110" s="130">
        <v>1500</v>
      </c>
      <c r="D110" s="130">
        <f t="shared" si="37"/>
        <v>0</v>
      </c>
      <c r="E110" s="128">
        <v>1500</v>
      </c>
      <c r="F110" s="129"/>
      <c r="G110" s="131" t="s">
        <v>193</v>
      </c>
      <c r="H110" s="105" t="s">
        <v>320</v>
      </c>
    </row>
    <row r="111" spans="1:8" s="105" customFormat="1" hidden="1" x14ac:dyDescent="0.3">
      <c r="A111" s="126" t="s">
        <v>321</v>
      </c>
      <c r="B111" s="127" t="s">
        <v>322</v>
      </c>
      <c r="C111" s="130">
        <v>1000</v>
      </c>
      <c r="D111" s="130">
        <f t="shared" si="37"/>
        <v>0</v>
      </c>
      <c r="E111" s="128">
        <v>1000</v>
      </c>
      <c r="F111" s="129"/>
      <c r="G111" s="131" t="s">
        <v>193</v>
      </c>
      <c r="H111" s="105" t="s">
        <v>323</v>
      </c>
    </row>
    <row r="112" spans="1:8" s="105" customFormat="1" x14ac:dyDescent="0.3">
      <c r="A112" s="125" t="s">
        <v>133</v>
      </c>
      <c r="B112" s="114" t="s">
        <v>134</v>
      </c>
      <c r="C112" s="115">
        <v>4000</v>
      </c>
      <c r="D112" s="115">
        <f t="shared" si="37"/>
        <v>0</v>
      </c>
      <c r="E112" s="115">
        <v>4000</v>
      </c>
      <c r="F112" s="116"/>
    </row>
    <row r="113" spans="1:8" x14ac:dyDescent="0.25">
      <c r="A113" s="126" t="s">
        <v>135</v>
      </c>
      <c r="B113" s="127" t="s">
        <v>136</v>
      </c>
      <c r="C113" s="128">
        <v>4000</v>
      </c>
      <c r="D113" s="128">
        <f t="shared" si="37"/>
        <v>0</v>
      </c>
      <c r="E113" s="128">
        <v>4000</v>
      </c>
      <c r="F113" s="129"/>
    </row>
    <row r="114" spans="1:8" hidden="1" x14ac:dyDescent="0.25">
      <c r="A114" s="126" t="s">
        <v>137</v>
      </c>
      <c r="B114" s="127" t="s">
        <v>136</v>
      </c>
      <c r="C114" s="128">
        <v>4000</v>
      </c>
      <c r="D114" s="128">
        <f t="shared" si="37"/>
        <v>0</v>
      </c>
      <c r="E114" s="128">
        <v>4000</v>
      </c>
      <c r="F114" s="129"/>
    </row>
    <row r="115" spans="1:8" s="105" customFormat="1" hidden="1" x14ac:dyDescent="0.3">
      <c r="A115" s="126" t="s">
        <v>324</v>
      </c>
      <c r="B115" s="127" t="s">
        <v>136</v>
      </c>
      <c r="C115" s="130">
        <v>2000</v>
      </c>
      <c r="D115" s="130">
        <f t="shared" si="37"/>
        <v>2000</v>
      </c>
      <c r="E115" s="128">
        <v>4000</v>
      </c>
      <c r="F115" s="129"/>
      <c r="G115" s="131" t="s">
        <v>193</v>
      </c>
      <c r="H115" s="105" t="s">
        <v>325</v>
      </c>
    </row>
    <row r="116" spans="1:8" s="105" customFormat="1" ht="31.2" x14ac:dyDescent="0.3">
      <c r="A116" s="121" t="s">
        <v>182</v>
      </c>
      <c r="B116" s="118" t="s">
        <v>326</v>
      </c>
      <c r="C116" s="119">
        <f t="shared" ref="C116" si="43">C118</f>
        <v>645413</v>
      </c>
      <c r="D116" s="119">
        <f t="shared" si="37"/>
        <v>409457</v>
      </c>
      <c r="E116" s="119">
        <f>E118</f>
        <v>1054870</v>
      </c>
      <c r="F116" s="120"/>
    </row>
    <row r="117" spans="1:8" s="105" customFormat="1" ht="15.6" x14ac:dyDescent="0.3">
      <c r="A117" s="106"/>
      <c r="B117" s="118"/>
      <c r="C117" s="132"/>
      <c r="D117" s="132">
        <f t="shared" si="37"/>
        <v>0</v>
      </c>
      <c r="E117" s="108"/>
    </row>
    <row r="118" spans="1:8" s="105" customFormat="1" ht="15.6" x14ac:dyDescent="0.3">
      <c r="A118" s="121" t="s">
        <v>184</v>
      </c>
      <c r="B118" s="118" t="s">
        <v>327</v>
      </c>
      <c r="C118" s="119">
        <f t="shared" ref="C118:C119" si="44">C119</f>
        <v>645413</v>
      </c>
      <c r="D118" s="119">
        <f t="shared" si="37"/>
        <v>409457</v>
      </c>
      <c r="E118" s="119">
        <f>E119</f>
        <v>1054870</v>
      </c>
      <c r="F118" s="120"/>
    </row>
    <row r="119" spans="1:8" s="105" customFormat="1" ht="13.8" x14ac:dyDescent="0.3">
      <c r="A119" s="113" t="s">
        <v>186</v>
      </c>
      <c r="B119" s="122" t="s">
        <v>187</v>
      </c>
      <c r="C119" s="123">
        <f t="shared" si="44"/>
        <v>645413</v>
      </c>
      <c r="D119" s="123">
        <f t="shared" si="37"/>
        <v>409457</v>
      </c>
      <c r="E119" s="123">
        <f>E120</f>
        <v>1054870</v>
      </c>
      <c r="F119" s="124"/>
    </row>
    <row r="120" spans="1:8" x14ac:dyDescent="0.25">
      <c r="A120" s="113" t="s">
        <v>188</v>
      </c>
      <c r="B120" s="114" t="s">
        <v>189</v>
      </c>
      <c r="C120" s="115">
        <f>C121+C135+C180</f>
        <v>645413</v>
      </c>
      <c r="D120" s="115">
        <f t="shared" si="37"/>
        <v>409457</v>
      </c>
      <c r="E120" s="115">
        <f>E121+E135+E180</f>
        <v>1054870</v>
      </c>
      <c r="F120" s="116"/>
    </row>
    <row r="121" spans="1:8" x14ac:dyDescent="0.25">
      <c r="A121" s="113" t="s">
        <v>173</v>
      </c>
      <c r="B121" s="114" t="s">
        <v>174</v>
      </c>
      <c r="C121" s="115">
        <f>C122</f>
        <v>613</v>
      </c>
      <c r="D121" s="115">
        <f t="shared" si="37"/>
        <v>7</v>
      </c>
      <c r="E121" s="115">
        <f>E122</f>
        <v>620</v>
      </c>
      <c r="F121" s="116"/>
    </row>
    <row r="122" spans="1:8" x14ac:dyDescent="0.25">
      <c r="A122" s="113" t="s">
        <v>173</v>
      </c>
      <c r="B122" s="114" t="s">
        <v>175</v>
      </c>
      <c r="C122" s="115">
        <f t="shared" ref="C122:C123" si="45">C123</f>
        <v>613</v>
      </c>
      <c r="D122" s="115">
        <f t="shared" si="37"/>
        <v>7</v>
      </c>
      <c r="E122" s="115">
        <f>E123</f>
        <v>620</v>
      </c>
      <c r="F122" s="116"/>
    </row>
    <row r="123" spans="1:8" s="105" customFormat="1" x14ac:dyDescent="0.3">
      <c r="A123" s="125" t="s">
        <v>190</v>
      </c>
      <c r="B123" s="114" t="s">
        <v>8</v>
      </c>
      <c r="C123" s="115">
        <f t="shared" si="45"/>
        <v>613</v>
      </c>
      <c r="D123" s="115">
        <f t="shared" si="37"/>
        <v>7</v>
      </c>
      <c r="E123" s="115">
        <f>E124+E131</f>
        <v>620</v>
      </c>
      <c r="F123" s="116"/>
    </row>
    <row r="124" spans="1:8" s="105" customFormat="1" x14ac:dyDescent="0.3">
      <c r="A124" s="125" t="s">
        <v>70</v>
      </c>
      <c r="B124" s="114" t="s">
        <v>16</v>
      </c>
      <c r="C124" s="115">
        <f t="shared" ref="C124" si="46">C128</f>
        <v>613</v>
      </c>
      <c r="D124" s="115">
        <f t="shared" si="37"/>
        <v>-16</v>
      </c>
      <c r="E124" s="115">
        <f>E128</f>
        <v>597</v>
      </c>
      <c r="F124" s="116"/>
    </row>
    <row r="125" spans="1:8" x14ac:dyDescent="0.25">
      <c r="A125" s="126" t="s">
        <v>82</v>
      </c>
      <c r="B125" s="127" t="s">
        <v>109</v>
      </c>
      <c r="C125" s="128">
        <v>0</v>
      </c>
      <c r="D125" s="128">
        <f t="shared" si="37"/>
        <v>0</v>
      </c>
      <c r="E125" s="128">
        <v>0</v>
      </c>
      <c r="F125" s="129"/>
    </row>
    <row r="126" spans="1:8" hidden="1" x14ac:dyDescent="0.25">
      <c r="A126" s="126" t="s">
        <v>83</v>
      </c>
      <c r="B126" s="127" t="s">
        <v>110</v>
      </c>
      <c r="C126" s="128">
        <v>0</v>
      </c>
      <c r="D126" s="128">
        <f t="shared" si="37"/>
        <v>0</v>
      </c>
      <c r="E126" s="128">
        <v>0</v>
      </c>
      <c r="F126" s="129"/>
    </row>
    <row r="127" spans="1:8" s="105" customFormat="1" hidden="1" x14ac:dyDescent="0.3">
      <c r="A127" s="126" t="s">
        <v>251</v>
      </c>
      <c r="B127" s="127" t="s">
        <v>252</v>
      </c>
      <c r="C127" s="130"/>
      <c r="D127" s="130">
        <f t="shared" si="37"/>
        <v>0</v>
      </c>
      <c r="E127" s="128">
        <v>0</v>
      </c>
      <c r="F127" s="129"/>
      <c r="G127" s="131" t="s">
        <v>54</v>
      </c>
      <c r="H127" s="105" t="s">
        <v>328</v>
      </c>
    </row>
    <row r="128" spans="1:8" x14ac:dyDescent="0.25">
      <c r="A128" s="126" t="s">
        <v>90</v>
      </c>
      <c r="B128" s="127" t="s">
        <v>117</v>
      </c>
      <c r="C128" s="128">
        <f t="shared" ref="C128:C129" si="47">C129</f>
        <v>613</v>
      </c>
      <c r="D128" s="128">
        <f t="shared" si="37"/>
        <v>-16</v>
      </c>
      <c r="E128" s="128">
        <f>E129</f>
        <v>597</v>
      </c>
      <c r="F128" s="129"/>
    </row>
    <row r="129" spans="1:8" hidden="1" x14ac:dyDescent="0.25">
      <c r="A129" s="126" t="s">
        <v>93</v>
      </c>
      <c r="B129" s="127" t="s">
        <v>117</v>
      </c>
      <c r="C129" s="128">
        <f t="shared" si="47"/>
        <v>613</v>
      </c>
      <c r="D129" s="128">
        <f t="shared" si="37"/>
        <v>-16</v>
      </c>
      <c r="E129" s="128">
        <f>E130</f>
        <v>597</v>
      </c>
      <c r="F129" s="129"/>
    </row>
    <row r="130" spans="1:8" s="105" customFormat="1" hidden="1" x14ac:dyDescent="0.3">
      <c r="A130" s="126" t="s">
        <v>301</v>
      </c>
      <c r="B130" s="127" t="s">
        <v>117</v>
      </c>
      <c r="C130" s="130">
        <v>613</v>
      </c>
      <c r="D130" s="130">
        <f t="shared" si="37"/>
        <v>-16</v>
      </c>
      <c r="E130" s="128">
        <f>600-23+20</f>
        <v>597</v>
      </c>
      <c r="F130" s="129"/>
      <c r="G130" s="131" t="s">
        <v>54</v>
      </c>
      <c r="H130" s="105" t="s">
        <v>329</v>
      </c>
    </row>
    <row r="131" spans="1:8" s="105" customFormat="1" x14ac:dyDescent="0.3">
      <c r="A131" s="125" t="s">
        <v>366</v>
      </c>
      <c r="B131" s="114" t="s">
        <v>123</v>
      </c>
      <c r="C131" s="115">
        <f t="shared" ref="C131:C133" si="48">C132</f>
        <v>0</v>
      </c>
      <c r="D131" s="115">
        <f t="shared" si="37"/>
        <v>23</v>
      </c>
      <c r="E131" s="115">
        <f>E132</f>
        <v>23</v>
      </c>
      <c r="F131" s="116"/>
    </row>
    <row r="132" spans="1:8" x14ac:dyDescent="0.25">
      <c r="A132" s="126" t="s">
        <v>367</v>
      </c>
      <c r="B132" s="127" t="s">
        <v>124</v>
      </c>
      <c r="C132" s="128">
        <f t="shared" si="48"/>
        <v>0</v>
      </c>
      <c r="D132" s="128">
        <f t="shared" si="37"/>
        <v>23</v>
      </c>
      <c r="E132" s="128">
        <f>E133</f>
        <v>23</v>
      </c>
      <c r="F132" s="129"/>
    </row>
    <row r="133" spans="1:8" hidden="1" x14ac:dyDescent="0.25">
      <c r="A133" s="126" t="s">
        <v>368</v>
      </c>
      <c r="B133" s="127" t="s">
        <v>369</v>
      </c>
      <c r="C133" s="128">
        <f t="shared" si="48"/>
        <v>0</v>
      </c>
      <c r="D133" s="128">
        <f t="shared" si="37"/>
        <v>23</v>
      </c>
      <c r="E133" s="128">
        <f>E134</f>
        <v>23</v>
      </c>
      <c r="F133" s="129"/>
    </row>
    <row r="134" spans="1:8" s="105" customFormat="1" hidden="1" x14ac:dyDescent="0.3">
      <c r="A134" s="126" t="s">
        <v>370</v>
      </c>
      <c r="B134" s="127" t="s">
        <v>371</v>
      </c>
      <c r="C134" s="130">
        <v>0</v>
      </c>
      <c r="D134" s="130">
        <f t="shared" si="37"/>
        <v>23</v>
      </c>
      <c r="E134" s="128">
        <v>23</v>
      </c>
      <c r="F134" s="129"/>
      <c r="G134" s="131" t="s">
        <v>332</v>
      </c>
      <c r="H134" s="105" t="s">
        <v>372</v>
      </c>
    </row>
    <row r="135" spans="1:8" x14ac:dyDescent="0.25">
      <c r="A135" s="113" t="s">
        <v>173</v>
      </c>
      <c r="B135" s="114" t="s">
        <v>178</v>
      </c>
      <c r="C135" s="115">
        <f t="shared" ref="C135" si="49">C136</f>
        <v>619800</v>
      </c>
      <c r="D135" s="115">
        <f t="shared" si="37"/>
        <v>404950</v>
      </c>
      <c r="E135" s="115">
        <f>E136</f>
        <v>1024750</v>
      </c>
      <c r="F135" s="116"/>
    </row>
    <row r="136" spans="1:8" x14ac:dyDescent="0.25">
      <c r="A136" s="113" t="s">
        <v>173</v>
      </c>
      <c r="B136" s="114" t="s">
        <v>179</v>
      </c>
      <c r="C136" s="115">
        <f>C137+C172</f>
        <v>619800</v>
      </c>
      <c r="D136" s="115">
        <f t="shared" si="37"/>
        <v>404950</v>
      </c>
      <c r="E136" s="115">
        <f>E137+E172</f>
        <v>1024750</v>
      </c>
      <c r="F136" s="116"/>
    </row>
    <row r="137" spans="1:8" s="105" customFormat="1" x14ac:dyDescent="0.3">
      <c r="A137" s="125" t="s">
        <v>190</v>
      </c>
      <c r="B137" s="114" t="s">
        <v>8</v>
      </c>
      <c r="C137" s="115">
        <f t="shared" ref="C137" si="50">C138+C156</f>
        <v>609800</v>
      </c>
      <c r="D137" s="115">
        <f t="shared" si="37"/>
        <v>398950</v>
      </c>
      <c r="E137" s="115">
        <f>E138+E156</f>
        <v>1008750</v>
      </c>
      <c r="F137" s="116"/>
    </row>
    <row r="138" spans="1:8" s="105" customFormat="1" x14ac:dyDescent="0.3">
      <c r="A138" s="125" t="s">
        <v>54</v>
      </c>
      <c r="B138" s="114" t="s">
        <v>9</v>
      </c>
      <c r="C138" s="115">
        <f>C139+C146+C153</f>
        <v>554000</v>
      </c>
      <c r="D138" s="115">
        <f t="shared" si="37"/>
        <v>371581</v>
      </c>
      <c r="E138" s="115">
        <f>E139+E146+E153</f>
        <v>925581</v>
      </c>
      <c r="F138" s="116"/>
    </row>
    <row r="139" spans="1:8" x14ac:dyDescent="0.25">
      <c r="A139" s="126" t="s">
        <v>55</v>
      </c>
      <c r="B139" s="127" t="s">
        <v>56</v>
      </c>
      <c r="C139" s="128">
        <f>C140+C142+C144</f>
        <v>451000</v>
      </c>
      <c r="D139" s="128">
        <f t="shared" si="37"/>
        <v>320831</v>
      </c>
      <c r="E139" s="128">
        <f>E140</f>
        <v>771831</v>
      </c>
      <c r="F139" s="129"/>
    </row>
    <row r="140" spans="1:8" hidden="1" x14ac:dyDescent="0.25">
      <c r="A140" s="126" t="s">
        <v>57</v>
      </c>
      <c r="B140" s="127" t="s">
        <v>58</v>
      </c>
      <c r="C140" s="128">
        <f t="shared" ref="C140" si="51">SUM(C141)</f>
        <v>445000</v>
      </c>
      <c r="D140" s="128">
        <f t="shared" si="37"/>
        <v>326831</v>
      </c>
      <c r="E140" s="128">
        <f>SUM(E141)</f>
        <v>771831</v>
      </c>
      <c r="F140" s="129"/>
    </row>
    <row r="141" spans="1:8" s="105" customFormat="1" hidden="1" x14ac:dyDescent="0.3">
      <c r="A141" s="126" t="s">
        <v>330</v>
      </c>
      <c r="B141" s="127" t="s">
        <v>331</v>
      </c>
      <c r="C141" s="130">
        <v>445000</v>
      </c>
      <c r="D141" s="130">
        <f t="shared" si="37"/>
        <v>326831</v>
      </c>
      <c r="E141" s="128">
        <f>786631-15000+200</f>
        <v>771831</v>
      </c>
      <c r="F141" s="129"/>
      <c r="G141" s="131" t="s">
        <v>332</v>
      </c>
      <c r="H141" s="105" t="s">
        <v>333</v>
      </c>
    </row>
    <row r="142" spans="1:8" hidden="1" x14ac:dyDescent="0.25">
      <c r="A142" s="126" t="s">
        <v>59</v>
      </c>
      <c r="B142" s="127" t="s">
        <v>60</v>
      </c>
      <c r="C142" s="128">
        <f t="shared" ref="C142" si="52">C143</f>
        <v>3500</v>
      </c>
      <c r="D142" s="128">
        <f t="shared" si="37"/>
        <v>5500</v>
      </c>
      <c r="E142" s="128">
        <f>E143</f>
        <v>9000</v>
      </c>
      <c r="F142" s="129"/>
    </row>
    <row r="143" spans="1:8" s="105" customFormat="1" hidden="1" x14ac:dyDescent="0.3">
      <c r="A143" s="126" t="s">
        <v>334</v>
      </c>
      <c r="B143" s="127" t="s">
        <v>60</v>
      </c>
      <c r="C143" s="130">
        <v>3500</v>
      </c>
      <c r="D143" s="130">
        <f t="shared" si="37"/>
        <v>5500</v>
      </c>
      <c r="E143" s="128">
        <v>9000</v>
      </c>
      <c r="F143" s="129"/>
      <c r="G143" s="131" t="s">
        <v>332</v>
      </c>
      <c r="H143" s="105" t="s">
        <v>335</v>
      </c>
    </row>
    <row r="144" spans="1:8" hidden="1" x14ac:dyDescent="0.25">
      <c r="A144" s="126" t="s">
        <v>61</v>
      </c>
      <c r="B144" s="127" t="s">
        <v>62</v>
      </c>
      <c r="C144" s="128">
        <f t="shared" ref="C144" si="53">C145</f>
        <v>2500</v>
      </c>
      <c r="D144" s="128">
        <f t="shared" si="37"/>
        <v>13500</v>
      </c>
      <c r="E144" s="128">
        <f>E145</f>
        <v>16000</v>
      </c>
      <c r="F144" s="129"/>
    </row>
    <row r="145" spans="1:8" s="105" customFormat="1" hidden="1" x14ac:dyDescent="0.3">
      <c r="A145" s="126" t="s">
        <v>336</v>
      </c>
      <c r="B145" s="127" t="s">
        <v>62</v>
      </c>
      <c r="C145" s="130">
        <v>2500</v>
      </c>
      <c r="D145" s="130">
        <f t="shared" si="37"/>
        <v>13500</v>
      </c>
      <c r="E145" s="128">
        <v>16000</v>
      </c>
      <c r="F145" s="129"/>
      <c r="G145" s="131" t="s">
        <v>332</v>
      </c>
      <c r="H145" s="105" t="s">
        <v>337</v>
      </c>
    </row>
    <row r="146" spans="1:8" x14ac:dyDescent="0.25">
      <c r="A146" s="126" t="s">
        <v>63</v>
      </c>
      <c r="B146" s="127" t="s">
        <v>64</v>
      </c>
      <c r="C146" s="128">
        <f t="shared" ref="C146" si="54">C147</f>
        <v>38000</v>
      </c>
      <c r="D146" s="128">
        <f t="shared" si="37"/>
        <v>-16250</v>
      </c>
      <c r="E146" s="128">
        <f>E147</f>
        <v>21750</v>
      </c>
      <c r="F146" s="129"/>
    </row>
    <row r="147" spans="1:8" hidden="1" x14ac:dyDescent="0.25">
      <c r="A147" s="126" t="s">
        <v>65</v>
      </c>
      <c r="B147" s="127" t="s">
        <v>64</v>
      </c>
      <c r="C147" s="128">
        <f t="shared" ref="C147" si="55">SUM(C148:C152)</f>
        <v>38000</v>
      </c>
      <c r="D147" s="128">
        <f t="shared" si="37"/>
        <v>-16250</v>
      </c>
      <c r="E147" s="128">
        <f>SUM(E148:E152)</f>
        <v>21750</v>
      </c>
      <c r="F147" s="129"/>
    </row>
    <row r="148" spans="1:8" s="105" customFormat="1" hidden="1" x14ac:dyDescent="0.3">
      <c r="A148" s="126" t="s">
        <v>338</v>
      </c>
      <c r="B148" s="127" t="s">
        <v>339</v>
      </c>
      <c r="C148" s="130">
        <v>12700</v>
      </c>
      <c r="D148" s="130">
        <f t="shared" si="37"/>
        <v>-7700</v>
      </c>
      <c r="E148" s="128">
        <v>5000</v>
      </c>
      <c r="F148" s="129"/>
      <c r="G148" s="131" t="s">
        <v>332</v>
      </c>
      <c r="H148" s="105" t="s">
        <v>340</v>
      </c>
    </row>
    <row r="149" spans="1:8" s="105" customFormat="1" hidden="1" x14ac:dyDescent="0.3">
      <c r="A149" s="126" t="s">
        <v>341</v>
      </c>
      <c r="B149" s="127" t="s">
        <v>342</v>
      </c>
      <c r="C149" s="130">
        <v>4500</v>
      </c>
      <c r="D149" s="130">
        <f t="shared" si="37"/>
        <v>0</v>
      </c>
      <c r="E149" s="128">
        <v>4500</v>
      </c>
      <c r="F149" s="129"/>
      <c r="G149" s="131" t="s">
        <v>332</v>
      </c>
      <c r="H149" s="105" t="s">
        <v>343</v>
      </c>
    </row>
    <row r="150" spans="1:8" s="105" customFormat="1" hidden="1" x14ac:dyDescent="0.3">
      <c r="A150" s="126" t="s">
        <v>344</v>
      </c>
      <c r="B150" s="127" t="s">
        <v>345</v>
      </c>
      <c r="C150" s="130">
        <v>1800</v>
      </c>
      <c r="D150" s="130">
        <f t="shared" si="37"/>
        <v>0</v>
      </c>
      <c r="E150" s="128">
        <v>1800</v>
      </c>
      <c r="F150" s="129"/>
      <c r="G150" s="131" t="s">
        <v>332</v>
      </c>
      <c r="H150" s="105" t="s">
        <v>346</v>
      </c>
    </row>
    <row r="151" spans="1:8" s="105" customFormat="1" hidden="1" x14ac:dyDescent="0.3">
      <c r="A151" s="126" t="s">
        <v>347</v>
      </c>
      <c r="B151" s="127" t="s">
        <v>348</v>
      </c>
      <c r="C151" s="130">
        <v>12000</v>
      </c>
      <c r="D151" s="130">
        <f t="shared" si="37"/>
        <v>-2900</v>
      </c>
      <c r="E151" s="128">
        <v>9100</v>
      </c>
      <c r="F151" s="129"/>
      <c r="G151" s="131" t="s">
        <v>332</v>
      </c>
      <c r="H151" s="105" t="s">
        <v>349</v>
      </c>
    </row>
    <row r="152" spans="1:8" s="105" customFormat="1" hidden="1" x14ac:dyDescent="0.3">
      <c r="A152" s="126" t="s">
        <v>350</v>
      </c>
      <c r="B152" s="127" t="s">
        <v>351</v>
      </c>
      <c r="C152" s="130">
        <v>7000</v>
      </c>
      <c r="D152" s="130">
        <f t="shared" si="37"/>
        <v>-5650</v>
      </c>
      <c r="E152" s="128">
        <v>1350</v>
      </c>
      <c r="F152" s="129"/>
      <c r="G152" s="131" t="s">
        <v>332</v>
      </c>
      <c r="H152" s="105" t="s">
        <v>352</v>
      </c>
    </row>
    <row r="153" spans="1:8" x14ac:dyDescent="0.25">
      <c r="A153" s="126" t="s">
        <v>66</v>
      </c>
      <c r="B153" s="127" t="s">
        <v>67</v>
      </c>
      <c r="C153" s="128">
        <f t="shared" ref="C153:C154" si="56">C154</f>
        <v>65000</v>
      </c>
      <c r="D153" s="128">
        <f t="shared" si="37"/>
        <v>67000</v>
      </c>
      <c r="E153" s="128">
        <f>E154</f>
        <v>132000</v>
      </c>
      <c r="F153" s="129"/>
    </row>
    <row r="154" spans="1:8" hidden="1" x14ac:dyDescent="0.25">
      <c r="A154" s="126" t="s">
        <v>68</v>
      </c>
      <c r="B154" s="127" t="s">
        <v>69</v>
      </c>
      <c r="C154" s="128">
        <f t="shared" si="56"/>
        <v>65000</v>
      </c>
      <c r="D154" s="128">
        <f t="shared" si="37"/>
        <v>67000</v>
      </c>
      <c r="E154" s="128">
        <f>E155</f>
        <v>132000</v>
      </c>
      <c r="F154" s="129"/>
    </row>
    <row r="155" spans="1:8" s="105" customFormat="1" hidden="1" x14ac:dyDescent="0.3">
      <c r="A155" s="126" t="s">
        <v>353</v>
      </c>
      <c r="B155" s="127" t="s">
        <v>69</v>
      </c>
      <c r="C155" s="130">
        <v>65000</v>
      </c>
      <c r="D155" s="130">
        <f t="shared" ref="D155:D201" si="57">E155-C155</f>
        <v>67000</v>
      </c>
      <c r="E155" s="128">
        <v>132000</v>
      </c>
      <c r="F155" s="129"/>
      <c r="G155" s="131" t="s">
        <v>332</v>
      </c>
      <c r="H155" s="105" t="s">
        <v>354</v>
      </c>
    </row>
    <row r="156" spans="1:8" s="105" customFormat="1" x14ac:dyDescent="0.3">
      <c r="A156" s="125" t="s">
        <v>70</v>
      </c>
      <c r="B156" s="114" t="s">
        <v>16</v>
      </c>
      <c r="C156" s="115">
        <f t="shared" ref="C156" si="58">C157+C162+C165</f>
        <v>55800</v>
      </c>
      <c r="D156" s="115">
        <f t="shared" si="57"/>
        <v>27369</v>
      </c>
      <c r="E156" s="115">
        <f>E157+E162+E165</f>
        <v>83169</v>
      </c>
      <c r="F156" s="116"/>
    </row>
    <row r="157" spans="1:8" x14ac:dyDescent="0.25">
      <c r="A157" s="126" t="s">
        <v>71</v>
      </c>
      <c r="B157" s="127" t="s">
        <v>97</v>
      </c>
      <c r="C157" s="128">
        <f t="shared" ref="C157" si="59">C158+C160</f>
        <v>35800</v>
      </c>
      <c r="D157" s="128">
        <f t="shared" si="57"/>
        <v>17669</v>
      </c>
      <c r="E157" s="128">
        <f>E158+E160</f>
        <v>53469</v>
      </c>
      <c r="F157" s="129"/>
    </row>
    <row r="158" spans="1:8" hidden="1" x14ac:dyDescent="0.25">
      <c r="A158" s="126" t="s">
        <v>72</v>
      </c>
      <c r="B158" s="127" t="s">
        <v>98</v>
      </c>
      <c r="C158" s="128">
        <f t="shared" ref="C158" si="60">C159</f>
        <v>0</v>
      </c>
      <c r="D158" s="128">
        <f t="shared" si="57"/>
        <v>17469</v>
      </c>
      <c r="E158" s="128">
        <f>E159</f>
        <v>17469</v>
      </c>
      <c r="F158" s="129"/>
    </row>
    <row r="159" spans="1:8" s="105" customFormat="1" hidden="1" x14ac:dyDescent="0.3">
      <c r="A159" s="126" t="s">
        <v>199</v>
      </c>
      <c r="B159" s="127" t="s">
        <v>200</v>
      </c>
      <c r="C159" s="130"/>
      <c r="D159" s="130">
        <f t="shared" si="57"/>
        <v>17469</v>
      </c>
      <c r="E159" s="128">
        <f>750-281+15000+2000</f>
        <v>17469</v>
      </c>
      <c r="F159" s="129"/>
      <c r="G159" s="131" t="s">
        <v>332</v>
      </c>
      <c r="H159" s="105" t="s">
        <v>355</v>
      </c>
    </row>
    <row r="160" spans="1:8" hidden="1" x14ac:dyDescent="0.25">
      <c r="A160" s="126" t="s">
        <v>73</v>
      </c>
      <c r="B160" s="127" t="s">
        <v>99</v>
      </c>
      <c r="C160" s="128">
        <f>C161</f>
        <v>35800</v>
      </c>
      <c r="D160" s="128">
        <f t="shared" si="57"/>
        <v>200</v>
      </c>
      <c r="E160" s="128">
        <f>E161</f>
        <v>36000</v>
      </c>
      <c r="F160" s="129"/>
    </row>
    <row r="161" spans="1:8" s="105" customFormat="1" hidden="1" x14ac:dyDescent="0.3">
      <c r="A161" s="126" t="s">
        <v>356</v>
      </c>
      <c r="B161" s="127" t="s">
        <v>357</v>
      </c>
      <c r="C161" s="130">
        <v>35800</v>
      </c>
      <c r="D161" s="130">
        <f t="shared" si="57"/>
        <v>200</v>
      </c>
      <c r="E161" s="128">
        <v>36000</v>
      </c>
      <c r="F161" s="129"/>
      <c r="G161" s="131" t="s">
        <v>332</v>
      </c>
      <c r="H161" s="105" t="s">
        <v>358</v>
      </c>
    </row>
    <row r="162" spans="1:8" x14ac:dyDescent="0.25">
      <c r="A162" s="126" t="s">
        <v>75</v>
      </c>
      <c r="B162" s="127" t="s">
        <v>102</v>
      </c>
      <c r="C162" s="128">
        <f t="shared" ref="C162:C163" si="61">C163</f>
        <v>20000</v>
      </c>
      <c r="D162" s="128">
        <f t="shared" si="57"/>
        <v>7500</v>
      </c>
      <c r="E162" s="128">
        <f>E163</f>
        <v>27500</v>
      </c>
      <c r="F162" s="129"/>
    </row>
    <row r="163" spans="1:8" hidden="1" x14ac:dyDescent="0.25">
      <c r="A163" s="126" t="s">
        <v>77</v>
      </c>
      <c r="B163" s="127" t="s">
        <v>104</v>
      </c>
      <c r="C163" s="128">
        <f t="shared" si="61"/>
        <v>20000</v>
      </c>
      <c r="D163" s="128">
        <f t="shared" si="57"/>
        <v>7500</v>
      </c>
      <c r="E163" s="128">
        <f>E164</f>
        <v>27500</v>
      </c>
      <c r="F163" s="129"/>
    </row>
    <row r="164" spans="1:8" s="105" customFormat="1" hidden="1" x14ac:dyDescent="0.3">
      <c r="A164" s="126" t="s">
        <v>359</v>
      </c>
      <c r="B164" s="127" t="s">
        <v>360</v>
      </c>
      <c r="C164" s="130">
        <v>20000</v>
      </c>
      <c r="D164" s="130">
        <f t="shared" si="57"/>
        <v>7500</v>
      </c>
      <c r="E164" s="128">
        <v>27500</v>
      </c>
      <c r="F164" s="129"/>
      <c r="G164" s="131" t="s">
        <v>332</v>
      </c>
      <c r="H164" s="105" t="s">
        <v>361</v>
      </c>
    </row>
    <row r="165" spans="1:8" x14ac:dyDescent="0.25">
      <c r="A165" s="126" t="s">
        <v>90</v>
      </c>
      <c r="B165" s="127" t="s">
        <v>117</v>
      </c>
      <c r="C165" s="128">
        <f t="shared" ref="C165:C166" si="62">C166</f>
        <v>0</v>
      </c>
      <c r="D165" s="128">
        <f t="shared" si="57"/>
        <v>2200</v>
      </c>
      <c r="E165" s="128">
        <f>E166</f>
        <v>2200</v>
      </c>
      <c r="F165" s="129"/>
    </row>
    <row r="166" spans="1:8" hidden="1" x14ac:dyDescent="0.25">
      <c r="A166" s="126" t="s">
        <v>362</v>
      </c>
      <c r="B166" s="127" t="s">
        <v>120</v>
      </c>
      <c r="C166" s="128">
        <f t="shared" si="62"/>
        <v>0</v>
      </c>
      <c r="D166" s="128">
        <f t="shared" si="57"/>
        <v>2200</v>
      </c>
      <c r="E166" s="128">
        <f>E167</f>
        <v>2200</v>
      </c>
      <c r="F166" s="129"/>
    </row>
    <row r="167" spans="1:8" s="105" customFormat="1" ht="26.4" hidden="1" x14ac:dyDescent="0.3">
      <c r="A167" s="126" t="s">
        <v>363</v>
      </c>
      <c r="B167" s="127" t="s">
        <v>364</v>
      </c>
      <c r="C167" s="130"/>
      <c r="D167" s="130">
        <f t="shared" si="57"/>
        <v>2200</v>
      </c>
      <c r="E167" s="128">
        <v>2200</v>
      </c>
      <c r="F167" s="129"/>
      <c r="G167" s="131" t="s">
        <v>332</v>
      </c>
      <c r="H167" s="105" t="s">
        <v>365</v>
      </c>
    </row>
    <row r="168" spans="1:8" s="105" customFormat="1" x14ac:dyDescent="0.3">
      <c r="A168" s="125" t="s">
        <v>366</v>
      </c>
      <c r="B168" s="114" t="s">
        <v>123</v>
      </c>
      <c r="C168" s="115">
        <f t="shared" ref="C168:C170" si="63">C169</f>
        <v>234</v>
      </c>
      <c r="D168" s="115">
        <f t="shared" si="57"/>
        <v>47</v>
      </c>
      <c r="E168" s="115">
        <f>E169</f>
        <v>281</v>
      </c>
      <c r="F168" s="116"/>
    </row>
    <row r="169" spans="1:8" x14ac:dyDescent="0.25">
      <c r="A169" s="126" t="s">
        <v>367</v>
      </c>
      <c r="B169" s="127" t="s">
        <v>124</v>
      </c>
      <c r="C169" s="128">
        <f t="shared" si="63"/>
        <v>234</v>
      </c>
      <c r="D169" s="128">
        <f t="shared" si="57"/>
        <v>47</v>
      </c>
      <c r="E169" s="128">
        <f>E170</f>
        <v>281</v>
      </c>
      <c r="F169" s="129"/>
    </row>
    <row r="170" spans="1:8" hidden="1" x14ac:dyDescent="0.25">
      <c r="A170" s="126" t="s">
        <v>368</v>
      </c>
      <c r="B170" s="127" t="s">
        <v>369</v>
      </c>
      <c r="C170" s="128">
        <f t="shared" si="63"/>
        <v>234</v>
      </c>
      <c r="D170" s="128">
        <f t="shared" si="57"/>
        <v>47</v>
      </c>
      <c r="E170" s="128">
        <f>E171</f>
        <v>281</v>
      </c>
      <c r="F170" s="129"/>
    </row>
    <row r="171" spans="1:8" s="105" customFormat="1" hidden="1" x14ac:dyDescent="0.3">
      <c r="A171" s="126" t="s">
        <v>370</v>
      </c>
      <c r="B171" s="127" t="s">
        <v>371</v>
      </c>
      <c r="C171" s="130">
        <v>234</v>
      </c>
      <c r="D171" s="130">
        <f t="shared" si="57"/>
        <v>47</v>
      </c>
      <c r="E171" s="128">
        <v>281</v>
      </c>
      <c r="F171" s="129"/>
      <c r="G171" s="131" t="s">
        <v>332</v>
      </c>
      <c r="H171" s="105" t="s">
        <v>372</v>
      </c>
    </row>
    <row r="172" spans="1:8" s="105" customFormat="1" x14ac:dyDescent="0.3">
      <c r="A172" s="125" t="s">
        <v>311</v>
      </c>
      <c r="B172" s="114" t="s">
        <v>10</v>
      </c>
      <c r="C172" s="115">
        <f t="shared" ref="C172" si="64">C173</f>
        <v>10000</v>
      </c>
      <c r="D172" s="115">
        <f t="shared" si="57"/>
        <v>6000</v>
      </c>
      <c r="E172" s="115">
        <f>E173</f>
        <v>16000</v>
      </c>
      <c r="F172" s="116"/>
    </row>
    <row r="173" spans="1:8" s="105" customFormat="1" x14ac:dyDescent="0.3">
      <c r="A173" s="125" t="s">
        <v>125</v>
      </c>
      <c r="B173" s="114" t="s">
        <v>21</v>
      </c>
      <c r="C173" s="115">
        <f t="shared" ref="C173" si="65">C174+C177</f>
        <v>10000</v>
      </c>
      <c r="D173" s="115">
        <f t="shared" si="57"/>
        <v>6000</v>
      </c>
      <c r="E173" s="115">
        <f>E174+E177</f>
        <v>16000</v>
      </c>
      <c r="F173" s="116"/>
    </row>
    <row r="174" spans="1:8" x14ac:dyDescent="0.25">
      <c r="A174" s="126" t="s">
        <v>126</v>
      </c>
      <c r="B174" s="127" t="s">
        <v>127</v>
      </c>
      <c r="C174" s="128">
        <f t="shared" ref="C174" si="66">C175</f>
        <v>0</v>
      </c>
      <c r="D174" s="128">
        <f t="shared" si="57"/>
        <v>1000</v>
      </c>
      <c r="E174" s="128">
        <f>E175</f>
        <v>1000</v>
      </c>
      <c r="F174" s="129"/>
    </row>
    <row r="175" spans="1:8" hidden="1" x14ac:dyDescent="0.25">
      <c r="A175" s="126" t="s">
        <v>130</v>
      </c>
      <c r="B175" s="127" t="s">
        <v>131</v>
      </c>
      <c r="C175" s="128">
        <f t="shared" ref="C175" si="67">SUM(C176:C176)</f>
        <v>0</v>
      </c>
      <c r="D175" s="128">
        <f t="shared" si="57"/>
        <v>1000</v>
      </c>
      <c r="E175" s="128">
        <f>SUM(E176:E176)</f>
        <v>1000</v>
      </c>
      <c r="F175" s="129"/>
    </row>
    <row r="176" spans="1:8" s="105" customFormat="1" hidden="1" x14ac:dyDescent="0.3">
      <c r="A176" s="126" t="s">
        <v>321</v>
      </c>
      <c r="B176" s="127" t="s">
        <v>322</v>
      </c>
      <c r="C176" s="130">
        <v>0</v>
      </c>
      <c r="D176" s="130">
        <f t="shared" si="57"/>
        <v>1000</v>
      </c>
      <c r="E176" s="128">
        <v>1000</v>
      </c>
      <c r="F176" s="129"/>
      <c r="G176" s="131">
        <v>52</v>
      </c>
      <c r="H176" s="105" t="s">
        <v>373</v>
      </c>
    </row>
    <row r="177" spans="1:8" x14ac:dyDescent="0.25">
      <c r="A177" s="126">
        <v>424</v>
      </c>
      <c r="B177" s="127" t="s">
        <v>127</v>
      </c>
      <c r="C177" s="128">
        <f t="shared" ref="C177:C178" si="68">C178</f>
        <v>10000</v>
      </c>
      <c r="D177" s="128">
        <f t="shared" si="57"/>
        <v>5000</v>
      </c>
      <c r="E177" s="128">
        <f>E178</f>
        <v>15000</v>
      </c>
      <c r="F177" s="129"/>
    </row>
    <row r="178" spans="1:8" hidden="1" x14ac:dyDescent="0.25">
      <c r="A178" s="126">
        <v>4241</v>
      </c>
      <c r="B178" s="127" t="s">
        <v>132</v>
      </c>
      <c r="C178" s="128">
        <f t="shared" si="68"/>
        <v>10000</v>
      </c>
      <c r="D178" s="128">
        <f t="shared" si="57"/>
        <v>5000</v>
      </c>
      <c r="E178" s="128">
        <f>E179</f>
        <v>15000</v>
      </c>
      <c r="F178" s="129"/>
    </row>
    <row r="179" spans="1:8" s="105" customFormat="1" hidden="1" x14ac:dyDescent="0.3">
      <c r="A179" s="126">
        <v>42411</v>
      </c>
      <c r="B179" s="127" t="s">
        <v>374</v>
      </c>
      <c r="C179" s="130">
        <v>10000</v>
      </c>
      <c r="D179" s="130">
        <f t="shared" si="57"/>
        <v>5000</v>
      </c>
      <c r="E179" s="128">
        <v>15000</v>
      </c>
      <c r="F179" s="129"/>
      <c r="G179" s="131">
        <v>52</v>
      </c>
      <c r="H179" s="105" t="s">
        <v>375</v>
      </c>
    </row>
    <row r="180" spans="1:8" x14ac:dyDescent="0.25">
      <c r="A180" s="113" t="s">
        <v>173</v>
      </c>
      <c r="B180" s="114" t="s">
        <v>180</v>
      </c>
      <c r="C180" s="115">
        <f t="shared" ref="C180" si="69">C181</f>
        <v>25000</v>
      </c>
      <c r="D180" s="115">
        <f t="shared" si="57"/>
        <v>4500</v>
      </c>
      <c r="E180" s="115">
        <f>E181</f>
        <v>29500</v>
      </c>
      <c r="F180" s="116"/>
    </row>
    <row r="181" spans="1:8" x14ac:dyDescent="0.25">
      <c r="A181" s="113" t="s">
        <v>173</v>
      </c>
      <c r="B181" s="114" t="s">
        <v>181</v>
      </c>
      <c r="C181" s="115">
        <f t="shared" ref="C181" si="70">C182+C189</f>
        <v>25000</v>
      </c>
      <c r="D181" s="115">
        <f t="shared" si="57"/>
        <v>4500</v>
      </c>
      <c r="E181" s="115">
        <f>E182+E189</f>
        <v>29500</v>
      </c>
      <c r="F181" s="116"/>
    </row>
    <row r="182" spans="1:8" s="105" customFormat="1" x14ac:dyDescent="0.3">
      <c r="A182" s="125" t="s">
        <v>190</v>
      </c>
      <c r="B182" s="114" t="s">
        <v>8</v>
      </c>
      <c r="C182" s="115">
        <f t="shared" ref="C182:C183" si="71">C183</f>
        <v>6500</v>
      </c>
      <c r="D182" s="115">
        <f t="shared" si="57"/>
        <v>20000</v>
      </c>
      <c r="E182" s="115">
        <f>E183</f>
        <v>26500</v>
      </c>
      <c r="F182" s="116"/>
    </row>
    <row r="183" spans="1:8" s="105" customFormat="1" x14ac:dyDescent="0.3">
      <c r="A183" s="125" t="s">
        <v>70</v>
      </c>
      <c r="B183" s="114" t="s">
        <v>16</v>
      </c>
      <c r="C183" s="115">
        <f t="shared" si="71"/>
        <v>6500</v>
      </c>
      <c r="D183" s="115">
        <f t="shared" si="57"/>
        <v>20000</v>
      </c>
      <c r="E183" s="115">
        <f>E184</f>
        <v>26500</v>
      </c>
      <c r="F183" s="116"/>
    </row>
    <row r="184" spans="1:8" x14ac:dyDescent="0.25">
      <c r="A184" s="126" t="s">
        <v>82</v>
      </c>
      <c r="B184" s="127" t="s">
        <v>109</v>
      </c>
      <c r="C184" s="128">
        <f t="shared" ref="C184" si="72">C185+C187</f>
        <v>6500</v>
      </c>
      <c r="D184" s="128">
        <f t="shared" si="57"/>
        <v>20000</v>
      </c>
      <c r="E184" s="128">
        <f>E185+E187</f>
        <v>26500</v>
      </c>
      <c r="F184" s="129"/>
    </row>
    <row r="185" spans="1:8" hidden="1" x14ac:dyDescent="0.25">
      <c r="A185" s="126" t="s">
        <v>83</v>
      </c>
      <c r="B185" s="127" t="s">
        <v>110</v>
      </c>
      <c r="C185" s="128">
        <f t="shared" ref="C185" si="73">C186</f>
        <v>3000</v>
      </c>
      <c r="D185" s="128">
        <f t="shared" si="57"/>
        <v>20000</v>
      </c>
      <c r="E185" s="128">
        <f>E186</f>
        <v>23000</v>
      </c>
      <c r="F185" s="129"/>
    </row>
    <row r="186" spans="1:8" s="105" customFormat="1" hidden="1" x14ac:dyDescent="0.3">
      <c r="A186" s="126" t="s">
        <v>251</v>
      </c>
      <c r="B186" s="127" t="s">
        <v>252</v>
      </c>
      <c r="C186" s="130">
        <v>3000</v>
      </c>
      <c r="D186" s="130">
        <f t="shared" si="57"/>
        <v>20000</v>
      </c>
      <c r="E186" s="128">
        <v>23000</v>
      </c>
      <c r="F186" s="129"/>
      <c r="G186" s="131" t="s">
        <v>376</v>
      </c>
      <c r="H186" s="105" t="s">
        <v>377</v>
      </c>
    </row>
    <row r="187" spans="1:8" hidden="1" x14ac:dyDescent="0.25">
      <c r="A187" s="126" t="s">
        <v>89</v>
      </c>
      <c r="B187" s="127" t="s">
        <v>116</v>
      </c>
      <c r="C187" s="128">
        <f t="shared" ref="C187" si="74">C188</f>
        <v>3500</v>
      </c>
      <c r="D187" s="128">
        <f t="shared" si="57"/>
        <v>0</v>
      </c>
      <c r="E187" s="128">
        <f>E188</f>
        <v>3500</v>
      </c>
      <c r="F187" s="129"/>
    </row>
    <row r="188" spans="1:8" s="105" customFormat="1" hidden="1" x14ac:dyDescent="0.3">
      <c r="A188" s="126" t="s">
        <v>292</v>
      </c>
      <c r="B188" s="127" t="s">
        <v>293</v>
      </c>
      <c r="C188" s="130">
        <v>3500</v>
      </c>
      <c r="D188" s="130">
        <f t="shared" si="57"/>
        <v>0</v>
      </c>
      <c r="E188" s="128">
        <v>3500</v>
      </c>
      <c r="F188" s="129"/>
      <c r="G188" s="131" t="s">
        <v>376</v>
      </c>
      <c r="H188" s="105" t="s">
        <v>378</v>
      </c>
    </row>
    <row r="189" spans="1:8" s="105" customFormat="1" x14ac:dyDescent="0.3">
      <c r="A189" s="125" t="s">
        <v>311</v>
      </c>
      <c r="B189" s="114" t="s">
        <v>10</v>
      </c>
      <c r="C189" s="115">
        <f>C190+C198</f>
        <v>18500</v>
      </c>
      <c r="D189" s="115">
        <f t="shared" si="57"/>
        <v>-15500</v>
      </c>
      <c r="E189" s="115">
        <f>E190+E198</f>
        <v>3000</v>
      </c>
      <c r="F189" s="116"/>
    </row>
    <row r="190" spans="1:8" s="105" customFormat="1" x14ac:dyDescent="0.3">
      <c r="A190" s="125" t="s">
        <v>125</v>
      </c>
      <c r="B190" s="114" t="s">
        <v>21</v>
      </c>
      <c r="C190" s="115">
        <f>C191</f>
        <v>12500</v>
      </c>
      <c r="D190" s="115">
        <f t="shared" si="57"/>
        <v>-11500</v>
      </c>
      <c r="E190" s="115">
        <f>E191</f>
        <v>1000</v>
      </c>
      <c r="F190" s="116"/>
    </row>
    <row r="191" spans="1:8" x14ac:dyDescent="0.25">
      <c r="A191" s="126" t="s">
        <v>126</v>
      </c>
      <c r="B191" s="127" t="s">
        <v>127</v>
      </c>
      <c r="C191" s="128">
        <f t="shared" ref="C191" si="75">C192+C194</f>
        <v>12500</v>
      </c>
      <c r="D191" s="128">
        <f t="shared" si="57"/>
        <v>-11500</v>
      </c>
      <c r="E191" s="128">
        <f>E192+E194</f>
        <v>1000</v>
      </c>
      <c r="F191" s="129"/>
    </row>
    <row r="192" spans="1:8" hidden="1" x14ac:dyDescent="0.25">
      <c r="A192" s="126" t="s">
        <v>128</v>
      </c>
      <c r="B192" s="127" t="s">
        <v>129</v>
      </c>
      <c r="C192" s="128">
        <f t="shared" ref="C192" si="76">C193</f>
        <v>1500</v>
      </c>
      <c r="D192" s="128">
        <f t="shared" si="57"/>
        <v>-1000</v>
      </c>
      <c r="E192" s="128">
        <f>E193</f>
        <v>500</v>
      </c>
      <c r="F192" s="129"/>
    </row>
    <row r="193" spans="1:8" s="105" customFormat="1" hidden="1" x14ac:dyDescent="0.3">
      <c r="A193" s="126" t="s">
        <v>312</v>
      </c>
      <c r="B193" s="127" t="s">
        <v>313</v>
      </c>
      <c r="C193" s="130">
        <v>1500</v>
      </c>
      <c r="D193" s="130">
        <f t="shared" si="57"/>
        <v>-1000</v>
      </c>
      <c r="E193" s="128">
        <v>500</v>
      </c>
      <c r="F193" s="129"/>
      <c r="G193" s="131" t="s">
        <v>376</v>
      </c>
      <c r="H193" s="105" t="s">
        <v>379</v>
      </c>
    </row>
    <row r="194" spans="1:8" hidden="1" x14ac:dyDescent="0.25">
      <c r="A194" s="126" t="s">
        <v>130</v>
      </c>
      <c r="B194" s="127" t="s">
        <v>131</v>
      </c>
      <c r="C194" s="128">
        <f t="shared" ref="C194" si="77">SUM(C195:C197)</f>
        <v>11000</v>
      </c>
      <c r="D194" s="128">
        <f t="shared" si="57"/>
        <v>-10500</v>
      </c>
      <c r="E194" s="128">
        <f>SUM(E195:E197)</f>
        <v>500</v>
      </c>
      <c r="F194" s="129"/>
    </row>
    <row r="195" spans="1:8" s="105" customFormat="1" hidden="1" x14ac:dyDescent="0.3">
      <c r="A195" s="126" t="s">
        <v>318</v>
      </c>
      <c r="B195" s="127" t="s">
        <v>319</v>
      </c>
      <c r="C195" s="130">
        <v>5000</v>
      </c>
      <c r="D195" s="130">
        <f t="shared" si="57"/>
        <v>-4800</v>
      </c>
      <c r="E195" s="128">
        <v>200</v>
      </c>
      <c r="F195" s="129"/>
      <c r="G195" s="131" t="s">
        <v>376</v>
      </c>
      <c r="H195" s="105" t="s">
        <v>380</v>
      </c>
    </row>
    <row r="196" spans="1:8" s="105" customFormat="1" hidden="1" x14ac:dyDescent="0.3">
      <c r="A196" s="126" t="s">
        <v>381</v>
      </c>
      <c r="B196" s="127" t="s">
        <v>382</v>
      </c>
      <c r="C196" s="130">
        <v>3000</v>
      </c>
      <c r="D196" s="130">
        <f t="shared" si="57"/>
        <v>-3000</v>
      </c>
      <c r="E196" s="128">
        <v>0</v>
      </c>
      <c r="F196" s="129"/>
      <c r="G196" s="131" t="s">
        <v>376</v>
      </c>
      <c r="H196" s="105" t="s">
        <v>383</v>
      </c>
    </row>
    <row r="197" spans="1:8" s="105" customFormat="1" hidden="1" x14ac:dyDescent="0.3">
      <c r="A197" s="126" t="s">
        <v>321</v>
      </c>
      <c r="B197" s="127" t="s">
        <v>322</v>
      </c>
      <c r="C197" s="130">
        <v>3000</v>
      </c>
      <c r="D197" s="130">
        <f t="shared" si="57"/>
        <v>-2700</v>
      </c>
      <c r="E197" s="128">
        <v>300</v>
      </c>
      <c r="F197" s="129"/>
      <c r="G197" s="131" t="s">
        <v>376</v>
      </c>
      <c r="H197" s="105" t="s">
        <v>384</v>
      </c>
    </row>
    <row r="198" spans="1:8" s="105" customFormat="1" x14ac:dyDescent="0.3">
      <c r="A198" s="125" t="s">
        <v>133</v>
      </c>
      <c r="B198" s="114" t="s">
        <v>134</v>
      </c>
      <c r="C198" s="115">
        <f t="shared" ref="C198:C200" si="78">C199</f>
        <v>6000</v>
      </c>
      <c r="D198" s="115">
        <f t="shared" si="57"/>
        <v>-4000</v>
      </c>
      <c r="E198" s="115">
        <f>E199</f>
        <v>2000</v>
      </c>
      <c r="F198" s="116"/>
    </row>
    <row r="199" spans="1:8" x14ac:dyDescent="0.25">
      <c r="A199" s="126" t="s">
        <v>135</v>
      </c>
      <c r="B199" s="127" t="s">
        <v>136</v>
      </c>
      <c r="C199" s="128">
        <f t="shared" si="78"/>
        <v>6000</v>
      </c>
      <c r="D199" s="128">
        <f t="shared" si="57"/>
        <v>-4000</v>
      </c>
      <c r="E199" s="128">
        <f>E200</f>
        <v>2000</v>
      </c>
      <c r="F199" s="129"/>
    </row>
    <row r="200" spans="1:8" hidden="1" x14ac:dyDescent="0.25">
      <c r="A200" s="126" t="s">
        <v>137</v>
      </c>
      <c r="B200" s="127" t="s">
        <v>136</v>
      </c>
      <c r="C200" s="128">
        <f t="shared" si="78"/>
        <v>6000</v>
      </c>
      <c r="D200" s="128">
        <f t="shared" si="57"/>
        <v>-4000</v>
      </c>
      <c r="E200" s="128">
        <f>E201</f>
        <v>2000</v>
      </c>
      <c r="F200" s="129"/>
    </row>
    <row r="201" spans="1:8" s="105" customFormat="1" hidden="1" x14ac:dyDescent="0.3">
      <c r="A201" s="126" t="s">
        <v>324</v>
      </c>
      <c r="B201" s="127" t="s">
        <v>136</v>
      </c>
      <c r="C201" s="130">
        <v>6000</v>
      </c>
      <c r="D201" s="130">
        <f t="shared" si="57"/>
        <v>-4000</v>
      </c>
      <c r="E201" s="128">
        <v>2000</v>
      </c>
      <c r="F201" s="129"/>
      <c r="G201" s="131" t="s">
        <v>376</v>
      </c>
      <c r="H201" s="105" t="s">
        <v>385</v>
      </c>
    </row>
    <row r="202" spans="1:8" s="105" customFormat="1" x14ac:dyDescent="0.3">
      <c r="A202" s="106"/>
      <c r="B202" s="127"/>
      <c r="C202" s="130"/>
      <c r="D202" s="130"/>
      <c r="E202" s="108"/>
    </row>
  </sheetData>
  <mergeCells count="1">
    <mergeCell ref="A1:F1"/>
  </mergeCells>
  <pageMargins left="0.39370078740157483" right="0.19685039370078741" top="0.27559055118110237" bottom="0.19685039370078741" header="0" footer="0"/>
  <pageSetup paperSize="9" scale="70" fitToWidth="0" fitToHeight="0" orientation="portrait" r:id="rId1"/>
  <headerFooter>
    <oddFooter>&amp;F</oddFooter>
  </headerFooter>
  <rowBreaks count="1" manualBreakCount="1">
    <brk id="155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' Račun prihoda i rashoda'!Podrucje_ispisa</vt:lpstr>
      <vt:lpstr>'POSEBNI DIO'!Podrucje_ispisa</vt:lpstr>
      <vt:lpstr>'Prihodi i rashodi po izvorima'!Podrucje_ispisa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Ljiljana Vidić Rkman</cp:lastModifiedBy>
  <cp:lastPrinted>2024-05-28T06:59:32Z</cp:lastPrinted>
  <dcterms:created xsi:type="dcterms:W3CDTF">2022-08-12T12:51:27Z</dcterms:created>
  <dcterms:modified xsi:type="dcterms:W3CDTF">2024-05-28T07:29:35Z</dcterms:modified>
</cp:coreProperties>
</file>