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D:\BCKP\FINANCIJSKI IZVJEŠTAJI 2023\"/>
    </mc:Choice>
  </mc:AlternateContent>
  <xr:revisionPtr revIDLastSave="0" documentId="13_ncr:1_{D51D609E-F2AF-419D-BCC2-0BFEE427EAEB}" xr6:coauthVersionLast="47" xr6:coauthVersionMax="47" xr10:uidLastSave="{00000000-0000-0000-0000-000000000000}"/>
  <bookViews>
    <workbookView xWindow="-108" yWindow="-108" windowWidth="23256" windowHeight="12576" tabRatio="843" activeTab="5" xr2:uid="{00000000-000D-0000-FFFF-FFFF00000000}"/>
  </bookViews>
  <sheets>
    <sheet name="SAŽETAK" sheetId="1" r:id="rId1"/>
    <sheet name=" Račun prihoda i rashoda" sheetId="3" r:id="rId2"/>
    <sheet name="Rashodi i prihodi prema izvoru" sheetId="8" r:id="rId3"/>
    <sheet name="Rashodi prema funkcijskoj k " sheetId="11" r:id="rId4"/>
    <sheet name="Račun financiranja " sheetId="9" r:id="rId5"/>
    <sheet name="Račun fin prema izvorima f" sheetId="10" r:id="rId6"/>
    <sheet name="Programska klasifikacija" sheetId="7" r:id="rId7"/>
  </sheets>
  <externalReferences>
    <externalReference r:id="rId8"/>
    <externalReference r:id="rId9"/>
  </externalReferences>
  <definedNames>
    <definedName name="_xlnm.Print_Area" localSheetId="1">' Račun prihoda i rashoda'!$A$2:$L$304</definedName>
    <definedName name="_xlnm.Print_Area" localSheetId="2">'Rashodi i prihodi prema izvoru'!$A$1:$H$97</definedName>
    <definedName name="_xlnm.Print_Area" localSheetId="0">SAŽETAK!$A$1:$K$35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5" i="8" l="1"/>
  <c r="H55" i="8" s="1"/>
  <c r="F13" i="7"/>
  <c r="F14" i="7"/>
  <c r="G89" i="10"/>
  <c r="G90" i="10"/>
  <c r="H66" i="10"/>
  <c r="H69" i="10"/>
  <c r="H65" i="10"/>
  <c r="G64" i="10"/>
  <c r="G65" i="10"/>
  <c r="J24" i="1"/>
  <c r="G105" i="3"/>
  <c r="G104" i="3" s="1"/>
  <c r="G276" i="3"/>
  <c r="K273" i="3"/>
  <c r="K274" i="3"/>
  <c r="K277" i="3"/>
  <c r="K278" i="3"/>
  <c r="K291" i="3"/>
  <c r="K97" i="3"/>
  <c r="K90" i="3"/>
  <c r="J90" i="3"/>
  <c r="J89" i="3" s="1"/>
  <c r="J241" i="3"/>
  <c r="J202" i="3"/>
  <c r="L159" i="3"/>
  <c r="G27" i="3"/>
  <c r="J23" i="3"/>
  <c r="L20" i="3"/>
  <c r="K20" i="3"/>
  <c r="C9" i="8"/>
  <c r="F9" i="8"/>
  <c r="H9" i="8" s="1"/>
  <c r="C55" i="8"/>
  <c r="G65" i="8"/>
  <c r="F8" i="11"/>
  <c r="E8" i="11"/>
  <c r="F222" i="7"/>
  <c r="F135" i="7"/>
  <c r="F90" i="7"/>
  <c r="G91" i="7"/>
  <c r="F78" i="7"/>
  <c r="F16" i="7"/>
  <c r="C90" i="10"/>
  <c r="C89" i="10" s="1"/>
  <c r="F90" i="10"/>
  <c r="F89" i="10"/>
  <c r="C65" i="10"/>
  <c r="F70" i="10"/>
  <c r="C70" i="10"/>
  <c r="F69" i="10"/>
  <c r="F66" i="10" s="1"/>
  <c r="C69" i="10"/>
  <c r="C66" i="10" s="1"/>
  <c r="F54" i="10"/>
  <c r="C54" i="10"/>
  <c r="F23" i="10"/>
  <c r="F20" i="10"/>
  <c r="F19" i="1"/>
  <c r="I19" i="1"/>
  <c r="E69" i="10"/>
  <c r="D69" i="10"/>
  <c r="E72" i="10"/>
  <c r="E13" i="7"/>
  <c r="D13" i="7"/>
  <c r="E90" i="8"/>
  <c r="D90" i="8"/>
  <c r="E69" i="8"/>
  <c r="D69" i="8"/>
  <c r="E65" i="8"/>
  <c r="D55" i="8"/>
  <c r="E55" i="8"/>
  <c r="E54" i="8"/>
  <c r="D54" i="8"/>
  <c r="H8" i="8"/>
  <c r="G8" i="8"/>
  <c r="G9" i="8"/>
  <c r="I101" i="3"/>
  <c r="H167" i="3"/>
  <c r="I145" i="3"/>
  <c r="H290" i="3"/>
  <c r="I290" i="3"/>
  <c r="I17" i="3"/>
  <c r="I45" i="3"/>
  <c r="F66" i="8"/>
  <c r="G55" i="8" l="1"/>
  <c r="H195" i="3"/>
  <c r="I200" i="3"/>
  <c r="J41" i="3"/>
  <c r="F43" i="8"/>
  <c r="I74" i="3"/>
  <c r="I42" i="3"/>
  <c r="H42" i="3"/>
  <c r="D20" i="8"/>
  <c r="D89" i="8"/>
  <c r="D43" i="8"/>
  <c r="E24" i="8"/>
  <c r="D24" i="8"/>
  <c r="C7" i="8"/>
  <c r="C13" i="8"/>
  <c r="C24" i="8"/>
  <c r="C47" i="8"/>
  <c r="C59" i="8"/>
  <c r="C66" i="8"/>
  <c r="C70" i="8"/>
  <c r="C89" i="8"/>
  <c r="C93" i="8"/>
  <c r="E13" i="8"/>
  <c r="F13" i="8"/>
  <c r="E47" i="8"/>
  <c r="F47" i="8"/>
  <c r="E59" i="8"/>
  <c r="F59" i="8"/>
  <c r="E93" i="8"/>
  <c r="F93" i="8"/>
  <c r="D93" i="8"/>
  <c r="D66" i="8"/>
  <c r="D59" i="8"/>
  <c r="D47" i="8"/>
  <c r="D13" i="8"/>
  <c r="E13" i="11"/>
  <c r="G13" i="11"/>
  <c r="F89" i="8"/>
  <c r="D90" i="10"/>
  <c r="F70" i="8"/>
  <c r="F65" i="10"/>
  <c r="F64" i="8" s="1"/>
  <c r="G64" i="8" s="1"/>
  <c r="E44" i="10"/>
  <c r="E90" i="10" s="1"/>
  <c r="E89" i="8" s="1"/>
  <c r="D44" i="10"/>
  <c r="E26" i="10"/>
  <c r="E70" i="8" s="1"/>
  <c r="D26" i="10"/>
  <c r="D72" i="10" s="1"/>
  <c r="D70" i="8" s="1"/>
  <c r="E23" i="10"/>
  <c r="E66" i="8" s="1"/>
  <c r="D23" i="10"/>
  <c r="E19" i="10"/>
  <c r="E18" i="8" s="1"/>
  <c r="D19" i="10"/>
  <c r="D65" i="10" s="1"/>
  <c r="D8" i="10"/>
  <c r="D7" i="8" s="1"/>
  <c r="D9" i="7"/>
  <c r="D17" i="7"/>
  <c r="D16" i="7"/>
  <c r="F170" i="7"/>
  <c r="F171" i="7"/>
  <c r="F10" i="7"/>
  <c r="F9" i="7"/>
  <c r="G36" i="7"/>
  <c r="G37" i="7"/>
  <c r="G38" i="7"/>
  <c r="G39" i="7"/>
  <c r="G40" i="7"/>
  <c r="G41" i="7"/>
  <c r="G42" i="7"/>
  <c r="G43" i="7"/>
  <c r="G44" i="7"/>
  <c r="G45" i="7"/>
  <c r="G46" i="7"/>
  <c r="G47" i="7"/>
  <c r="G49" i="7"/>
  <c r="G52" i="7"/>
  <c r="G53" i="7"/>
  <c r="G54" i="7"/>
  <c r="G57" i="7"/>
  <c r="G58" i="7"/>
  <c r="G60" i="7"/>
  <c r="G61" i="7"/>
  <c r="G63" i="7"/>
  <c r="G64" i="7"/>
  <c r="G65" i="7"/>
  <c r="G66" i="7"/>
  <c r="G67" i="7"/>
  <c r="G68" i="7"/>
  <c r="G69" i="7"/>
  <c r="G72" i="7"/>
  <c r="G73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G112" i="7"/>
  <c r="G113" i="7"/>
  <c r="G114" i="7"/>
  <c r="G115" i="7"/>
  <c r="G116" i="7"/>
  <c r="G119" i="7"/>
  <c r="G120" i="7"/>
  <c r="G121" i="7"/>
  <c r="G122" i="7"/>
  <c r="G123" i="7"/>
  <c r="G124" i="7"/>
  <c r="G125" i="7"/>
  <c r="G126" i="7"/>
  <c r="G127" i="7"/>
  <c r="G129" i="7"/>
  <c r="G130" i="7"/>
  <c r="G131" i="7"/>
  <c r="G132" i="7"/>
  <c r="G133" i="7"/>
  <c r="G134" i="7"/>
  <c r="G157" i="7"/>
  <c r="G158" i="7"/>
  <c r="G159" i="7"/>
  <c r="G168" i="7"/>
  <c r="G179" i="7"/>
  <c r="G171" i="7" s="1"/>
  <c r="G170" i="7" s="1"/>
  <c r="G180" i="7"/>
  <c r="G192" i="7"/>
  <c r="G199" i="7"/>
  <c r="G201" i="7"/>
  <c r="G207" i="7"/>
  <c r="G208" i="7"/>
  <c r="G209" i="7"/>
  <c r="G210" i="7"/>
  <c r="G211" i="7"/>
  <c r="G212" i="7"/>
  <c r="G213" i="7"/>
  <c r="G221" i="7"/>
  <c r="G222" i="7"/>
  <c r="G223" i="7"/>
  <c r="G224" i="7"/>
  <c r="G225" i="7"/>
  <c r="G20" i="7"/>
  <c r="G21" i="7"/>
  <c r="G22" i="7"/>
  <c r="G23" i="7"/>
  <c r="G24" i="7"/>
  <c r="G25" i="7"/>
  <c r="G26" i="7"/>
  <c r="G27" i="7"/>
  <c r="G28" i="7"/>
  <c r="G29" i="7"/>
  <c r="G31" i="7"/>
  <c r="G32" i="7"/>
  <c r="G33" i="7"/>
  <c r="G34" i="7"/>
  <c r="G11" i="7"/>
  <c r="G12" i="7"/>
  <c r="G13" i="7"/>
  <c r="G14" i="7"/>
  <c r="G10" i="7"/>
  <c r="E171" i="7"/>
  <c r="E191" i="7"/>
  <c r="G191" i="7" s="1"/>
  <c r="G17" i="7"/>
  <c r="F18" i="8" l="1"/>
  <c r="H19" i="8"/>
  <c r="G19" i="8"/>
  <c r="D54" i="10"/>
  <c r="D53" i="8" s="1"/>
  <c r="G69" i="10"/>
  <c r="E43" i="8"/>
  <c r="E65" i="10"/>
  <c r="E64" i="8" s="1"/>
  <c r="D19" i="8"/>
  <c r="E7" i="11"/>
  <c r="E6" i="11" s="1"/>
  <c r="E8" i="10"/>
  <c r="E20" i="8"/>
  <c r="G66" i="8"/>
  <c r="E170" i="7"/>
  <c r="G18" i="7"/>
  <c r="G19" i="7"/>
  <c r="E16" i="7"/>
  <c r="G16" i="7" s="1"/>
  <c r="E9" i="7"/>
  <c r="G9" i="7" s="1"/>
  <c r="D93" i="10"/>
  <c r="E93" i="10"/>
  <c r="F93" i="10"/>
  <c r="C93" i="10"/>
  <c r="D89" i="10"/>
  <c r="E89" i="10"/>
  <c r="H89" i="10"/>
  <c r="D70" i="10"/>
  <c r="E70" i="10"/>
  <c r="D66" i="10"/>
  <c r="E66" i="10"/>
  <c r="D64" i="10"/>
  <c r="F64" i="10"/>
  <c r="C64" i="10"/>
  <c r="D59" i="10"/>
  <c r="E59" i="10"/>
  <c r="F59" i="10"/>
  <c r="C59" i="10"/>
  <c r="D53" i="10"/>
  <c r="D52" i="10" s="1"/>
  <c r="D47" i="10"/>
  <c r="E47" i="10"/>
  <c r="F47" i="10"/>
  <c r="C47" i="10"/>
  <c r="D43" i="10"/>
  <c r="E43" i="10"/>
  <c r="F43" i="10"/>
  <c r="D24" i="10"/>
  <c r="E24" i="10"/>
  <c r="C24" i="10"/>
  <c r="D20" i="10"/>
  <c r="E20" i="10"/>
  <c r="D18" i="10"/>
  <c r="E18" i="10"/>
  <c r="F18" i="10"/>
  <c r="D13" i="10"/>
  <c r="E13" i="10"/>
  <c r="F13" i="10"/>
  <c r="C13" i="10"/>
  <c r="D7" i="10"/>
  <c r="E7" i="10"/>
  <c r="C7" i="10"/>
  <c r="H90" i="10"/>
  <c r="H72" i="10"/>
  <c r="G72" i="10"/>
  <c r="H44" i="10"/>
  <c r="H19" i="10"/>
  <c r="H12" i="9"/>
  <c r="H11" i="9" s="1"/>
  <c r="H13" i="9"/>
  <c r="I13" i="9"/>
  <c r="I12" i="9" s="1"/>
  <c r="I11" i="9" s="1"/>
  <c r="J13" i="9"/>
  <c r="J12" i="9" s="1"/>
  <c r="J11" i="9" s="1"/>
  <c r="G13" i="9"/>
  <c r="G12" i="9" s="1"/>
  <c r="G11" i="9" s="1"/>
  <c r="H8" i="9"/>
  <c r="H7" i="9" s="1"/>
  <c r="H9" i="9"/>
  <c r="I9" i="9"/>
  <c r="I8" i="9" s="1"/>
  <c r="I7" i="9" s="1"/>
  <c r="J9" i="9"/>
  <c r="J8" i="9" s="1"/>
  <c r="J7" i="9" s="1"/>
  <c r="G9" i="9"/>
  <c r="G8" i="9" s="1"/>
  <c r="G7" i="9" s="1"/>
  <c r="H13" i="11"/>
  <c r="D7" i="11"/>
  <c r="D6" i="11" s="1"/>
  <c r="F7" i="11"/>
  <c r="F6" i="11" s="1"/>
  <c r="H18" i="8" l="1"/>
  <c r="H70" i="10"/>
  <c r="H8" i="11"/>
  <c r="D18" i="8"/>
  <c r="D6" i="8" s="1"/>
  <c r="D65" i="8"/>
  <c r="D64" i="8" s="1"/>
  <c r="D52" i="8" s="1"/>
  <c r="H43" i="10"/>
  <c r="H18" i="10"/>
  <c r="G66" i="10"/>
  <c r="D6" i="10"/>
  <c r="E64" i="10"/>
  <c r="H64" i="10" s="1"/>
  <c r="E54" i="10"/>
  <c r="E7" i="8"/>
  <c r="E6" i="8" s="1"/>
  <c r="G70" i="10"/>
  <c r="H6" i="11"/>
  <c r="H7" i="11"/>
  <c r="E6" i="10"/>
  <c r="H64" i="8"/>
  <c r="H65" i="8"/>
  <c r="H66" i="8"/>
  <c r="G69" i="8"/>
  <c r="H69" i="8"/>
  <c r="H89" i="8"/>
  <c r="H90" i="8"/>
  <c r="H43" i="8"/>
  <c r="H44" i="8"/>
  <c r="L90" i="3"/>
  <c r="L91" i="3"/>
  <c r="L93" i="3"/>
  <c r="L95" i="3"/>
  <c r="L99" i="3"/>
  <c r="L100" i="3"/>
  <c r="L101" i="3"/>
  <c r="L102" i="3"/>
  <c r="L106" i="3"/>
  <c r="L107" i="3"/>
  <c r="L109" i="3"/>
  <c r="L113" i="3"/>
  <c r="L114" i="3"/>
  <c r="L115" i="3"/>
  <c r="L117" i="3"/>
  <c r="L120" i="3"/>
  <c r="L122" i="3"/>
  <c r="L126" i="3"/>
  <c r="L129" i="3"/>
  <c r="L133" i="3"/>
  <c r="L134" i="3"/>
  <c r="L135" i="3"/>
  <c r="L136" i="3"/>
  <c r="L137" i="3"/>
  <c r="L141" i="3"/>
  <c r="L143" i="3"/>
  <c r="L144" i="3"/>
  <c r="L146" i="3"/>
  <c r="L147" i="3"/>
  <c r="L149" i="3"/>
  <c r="L151" i="3"/>
  <c r="L154" i="3"/>
  <c r="L155" i="3"/>
  <c r="L156" i="3"/>
  <c r="L158" i="3"/>
  <c r="L163" i="3"/>
  <c r="L164" i="3"/>
  <c r="L165" i="3"/>
  <c r="L166" i="3"/>
  <c r="L169" i="3"/>
  <c r="L171" i="3"/>
  <c r="L172" i="3"/>
  <c r="L174" i="3"/>
  <c r="L175" i="3"/>
  <c r="L177" i="3"/>
  <c r="L178" i="3"/>
  <c r="L180" i="3"/>
  <c r="L181" i="3"/>
  <c r="L184" i="3"/>
  <c r="L188" i="3"/>
  <c r="L190" i="3"/>
  <c r="L191" i="3"/>
  <c r="L192" i="3"/>
  <c r="L194" i="3"/>
  <c r="L197" i="3"/>
  <c r="L201" i="3"/>
  <c r="L202" i="3"/>
  <c r="L236" i="3"/>
  <c r="L249" i="3"/>
  <c r="L268" i="3"/>
  <c r="L275" i="3"/>
  <c r="L278" i="3"/>
  <c r="L279" i="3"/>
  <c r="L288" i="3"/>
  <c r="L291" i="3"/>
  <c r="K106" i="3"/>
  <c r="K109" i="3"/>
  <c r="K113" i="3"/>
  <c r="K122" i="3"/>
  <c r="K133" i="3"/>
  <c r="K146" i="3"/>
  <c r="K149" i="3"/>
  <c r="K156" i="3"/>
  <c r="K161" i="3"/>
  <c r="K163" i="3"/>
  <c r="K171" i="3"/>
  <c r="K174" i="3"/>
  <c r="K177" i="3"/>
  <c r="K181" i="3"/>
  <c r="K184" i="3"/>
  <c r="K186" i="3"/>
  <c r="K190" i="3"/>
  <c r="K197" i="3"/>
  <c r="K201" i="3"/>
  <c r="K202" i="3"/>
  <c r="K249" i="3"/>
  <c r="H211" i="3"/>
  <c r="H210" i="3" s="1"/>
  <c r="I211" i="3"/>
  <c r="I210" i="3" s="1"/>
  <c r="J211" i="3"/>
  <c r="J210" i="3" s="1"/>
  <c r="H215" i="3"/>
  <c r="H214" i="3" s="1"/>
  <c r="H213" i="3" s="1"/>
  <c r="I215" i="3"/>
  <c r="I214" i="3" s="1"/>
  <c r="I213" i="3" s="1"/>
  <c r="J215" i="3"/>
  <c r="J214" i="3" s="1"/>
  <c r="J213" i="3" s="1"/>
  <c r="H227" i="3"/>
  <c r="H226" i="3" s="1"/>
  <c r="H225" i="3" s="1"/>
  <c r="I227" i="3"/>
  <c r="I226" i="3" s="1"/>
  <c r="I225" i="3" s="1"/>
  <c r="J227" i="3"/>
  <c r="J226" i="3" s="1"/>
  <c r="J225" i="3" s="1"/>
  <c r="H242" i="3"/>
  <c r="I242" i="3"/>
  <c r="J242" i="3"/>
  <c r="H248" i="3"/>
  <c r="I248" i="3"/>
  <c r="J248" i="3"/>
  <c r="H250" i="3"/>
  <c r="I250" i="3"/>
  <c r="J250" i="3"/>
  <c r="H254" i="3"/>
  <c r="I254" i="3"/>
  <c r="J254" i="3"/>
  <c r="H257" i="3"/>
  <c r="I257" i="3"/>
  <c r="J257" i="3"/>
  <c r="H260" i="3"/>
  <c r="I260" i="3"/>
  <c r="J260" i="3"/>
  <c r="H262" i="3"/>
  <c r="I262" i="3"/>
  <c r="J262" i="3"/>
  <c r="H264" i="3"/>
  <c r="I264" i="3"/>
  <c r="J264" i="3"/>
  <c r="H266" i="3"/>
  <c r="I266" i="3"/>
  <c r="J266" i="3"/>
  <c r="H274" i="3"/>
  <c r="H273" i="3" s="1"/>
  <c r="I274" i="3"/>
  <c r="I273" i="3" s="1"/>
  <c r="J274" i="3"/>
  <c r="J273" i="3" s="1"/>
  <c r="H277" i="3"/>
  <c r="I277" i="3"/>
  <c r="J277" i="3"/>
  <c r="H281" i="3"/>
  <c r="I281" i="3"/>
  <c r="J281" i="3"/>
  <c r="H283" i="3"/>
  <c r="I283" i="3"/>
  <c r="J283" i="3"/>
  <c r="H285" i="3"/>
  <c r="I285" i="3"/>
  <c r="J285" i="3"/>
  <c r="H287" i="3"/>
  <c r="I287" i="3"/>
  <c r="J287" i="3"/>
  <c r="H289" i="3"/>
  <c r="I289" i="3"/>
  <c r="L289" i="3" s="1"/>
  <c r="J290" i="3"/>
  <c r="J289" i="3" s="1"/>
  <c r="J293" i="3"/>
  <c r="H294" i="3"/>
  <c r="H293" i="3" s="1"/>
  <c r="I294" i="3"/>
  <c r="I293" i="3" s="1"/>
  <c r="J294" i="3"/>
  <c r="H297" i="3"/>
  <c r="H296" i="3" s="1"/>
  <c r="I297" i="3"/>
  <c r="I296" i="3" s="1"/>
  <c r="J297" i="3"/>
  <c r="J296" i="3" s="1"/>
  <c r="H300" i="3"/>
  <c r="H299" i="3" s="1"/>
  <c r="I300" i="3"/>
  <c r="I299" i="3" s="1"/>
  <c r="J300" i="3"/>
  <c r="J299" i="3" s="1"/>
  <c r="H303" i="3"/>
  <c r="H302" i="3" s="1"/>
  <c r="I303" i="3"/>
  <c r="I302" i="3" s="1"/>
  <c r="J303" i="3"/>
  <c r="J302" i="3" s="1"/>
  <c r="H183" i="3"/>
  <c r="H185" i="3"/>
  <c r="I185" i="3"/>
  <c r="J185" i="3"/>
  <c r="H187" i="3"/>
  <c r="I187" i="3"/>
  <c r="J187" i="3"/>
  <c r="H189" i="3"/>
  <c r="I189" i="3"/>
  <c r="H193" i="3"/>
  <c r="I193" i="3"/>
  <c r="I195" i="3"/>
  <c r="L195" i="3" s="1"/>
  <c r="J195" i="3"/>
  <c r="H200" i="3"/>
  <c r="H199" i="3" s="1"/>
  <c r="H198" i="3" s="1"/>
  <c r="I199" i="3"/>
  <c r="I198" i="3" s="1"/>
  <c r="H205" i="3"/>
  <c r="H204" i="3" s="1"/>
  <c r="H203" i="3" s="1"/>
  <c r="I205" i="3"/>
  <c r="I204" i="3" s="1"/>
  <c r="I203" i="3" s="1"/>
  <c r="J205" i="3"/>
  <c r="J204" i="3" s="1"/>
  <c r="H208" i="3"/>
  <c r="H207" i="3" s="1"/>
  <c r="I208" i="3"/>
  <c r="I207" i="3" s="1"/>
  <c r="J208" i="3"/>
  <c r="J207" i="3" s="1"/>
  <c r="H179" i="3"/>
  <c r="L179" i="3"/>
  <c r="H176" i="3"/>
  <c r="H173" i="3"/>
  <c r="I173" i="3"/>
  <c r="H170" i="3"/>
  <c r="I167" i="3"/>
  <c r="H162" i="3"/>
  <c r="I162" i="3"/>
  <c r="H160" i="3"/>
  <c r="I160" i="3"/>
  <c r="J160" i="3"/>
  <c r="H157" i="3"/>
  <c r="I157" i="3"/>
  <c r="L157" i="3" s="1"/>
  <c r="H153" i="3"/>
  <c r="H150" i="3"/>
  <c r="I150" i="3"/>
  <c r="L150" i="3" s="1"/>
  <c r="H148" i="3"/>
  <c r="I148" i="3"/>
  <c r="H145" i="3"/>
  <c r="H140" i="3"/>
  <c r="I140" i="3"/>
  <c r="H138" i="3"/>
  <c r="I138" i="3"/>
  <c r="J138" i="3"/>
  <c r="H132" i="3"/>
  <c r="I132" i="3"/>
  <c r="H128" i="3"/>
  <c r="I128" i="3"/>
  <c r="H125" i="3"/>
  <c r="I125" i="3"/>
  <c r="J125" i="3"/>
  <c r="L125" i="3" s="1"/>
  <c r="H121" i="3"/>
  <c r="I121" i="3"/>
  <c r="H112" i="3"/>
  <c r="I112" i="3"/>
  <c r="H108" i="3"/>
  <c r="I108" i="3"/>
  <c r="L108" i="3" s="1"/>
  <c r="H105" i="3"/>
  <c r="I105" i="3"/>
  <c r="H97" i="3"/>
  <c r="H96" i="3" s="1"/>
  <c r="I97" i="3"/>
  <c r="I96" i="3" s="1"/>
  <c r="H94" i="3"/>
  <c r="I94" i="3"/>
  <c r="H92" i="3"/>
  <c r="I92" i="3"/>
  <c r="H89" i="3"/>
  <c r="I89" i="3"/>
  <c r="G303" i="3"/>
  <c r="G302" i="3" s="1"/>
  <c r="G300" i="3"/>
  <c r="G299" i="3" s="1"/>
  <c r="G297" i="3"/>
  <c r="G296" i="3" s="1"/>
  <c r="G294" i="3"/>
  <c r="G293" i="3"/>
  <c r="G290" i="3"/>
  <c r="G287" i="3"/>
  <c r="G285" i="3"/>
  <c r="G283" i="3"/>
  <c r="G281" i="3"/>
  <c r="G273" i="3"/>
  <c r="G266" i="3"/>
  <c r="G264" i="3"/>
  <c r="G262" i="3"/>
  <c r="G260" i="3"/>
  <c r="G257" i="3"/>
  <c r="G254" i="3"/>
  <c r="G250" i="3"/>
  <c r="G248" i="3"/>
  <c r="G242" i="3"/>
  <c r="G227" i="3"/>
  <c r="G226" i="3" s="1"/>
  <c r="G225" i="3" s="1"/>
  <c r="G215" i="3"/>
  <c r="G211" i="3"/>
  <c r="G210" i="3" s="1"/>
  <c r="G204" i="3"/>
  <c r="G203" i="3" s="1"/>
  <c r="G208" i="3"/>
  <c r="G207" i="3" s="1"/>
  <c r="G205" i="3"/>
  <c r="G200" i="3"/>
  <c r="G199" i="3" s="1"/>
  <c r="G198" i="3" s="1"/>
  <c r="G195" i="3"/>
  <c r="G193" i="3"/>
  <c r="G189" i="3"/>
  <c r="K189" i="3" s="1"/>
  <c r="G185" i="3"/>
  <c r="G183" i="3"/>
  <c r="G179" i="3"/>
  <c r="G176" i="3"/>
  <c r="K173" i="3"/>
  <c r="G170" i="3"/>
  <c r="K170" i="3" s="1"/>
  <c r="G167" i="3"/>
  <c r="G162" i="3"/>
  <c r="G160" i="3"/>
  <c r="G157" i="3"/>
  <c r="G153" i="3"/>
  <c r="G150" i="3"/>
  <c r="G148" i="3"/>
  <c r="G145" i="3"/>
  <c r="G140" i="3"/>
  <c r="G138" i="3"/>
  <c r="G132" i="3"/>
  <c r="G128" i="3"/>
  <c r="G125" i="3"/>
  <c r="G121" i="3"/>
  <c r="G112" i="3"/>
  <c r="G108" i="3"/>
  <c r="K108" i="3" s="1"/>
  <c r="G96" i="3"/>
  <c r="G89" i="3"/>
  <c r="K89" i="3" s="1"/>
  <c r="G92" i="3"/>
  <c r="G94" i="3"/>
  <c r="L19" i="3"/>
  <c r="L23" i="3"/>
  <c r="L38" i="3"/>
  <c r="L42" i="3"/>
  <c r="L45" i="3"/>
  <c r="L68" i="3"/>
  <c r="L72" i="3"/>
  <c r="K15" i="3"/>
  <c r="K19" i="3"/>
  <c r="K38" i="3"/>
  <c r="K45" i="3"/>
  <c r="K72" i="3"/>
  <c r="H77" i="3"/>
  <c r="H76" i="3" s="1"/>
  <c r="H75" i="3" s="1"/>
  <c r="I77" i="3"/>
  <c r="I76" i="3" s="1"/>
  <c r="I75" i="3" s="1"/>
  <c r="J77" i="3"/>
  <c r="H73" i="3"/>
  <c r="I73" i="3"/>
  <c r="J73" i="3"/>
  <c r="H71" i="3"/>
  <c r="I71" i="3"/>
  <c r="J71" i="3"/>
  <c r="G73" i="3"/>
  <c r="G71" i="3"/>
  <c r="I64" i="3"/>
  <c r="H59" i="3"/>
  <c r="I59" i="3"/>
  <c r="J59" i="3"/>
  <c r="H56" i="3"/>
  <c r="I56" i="3"/>
  <c r="J56" i="3"/>
  <c r="H53" i="3"/>
  <c r="I53" i="3"/>
  <c r="J53" i="3"/>
  <c r="H41" i="3"/>
  <c r="H40" i="3" s="1"/>
  <c r="H39" i="3" s="1"/>
  <c r="I41" i="3"/>
  <c r="I40" i="3" s="1"/>
  <c r="I39" i="3" s="1"/>
  <c r="H37" i="3"/>
  <c r="H27" i="3" s="1"/>
  <c r="I37" i="3"/>
  <c r="I27" i="3" s="1"/>
  <c r="J37" i="3"/>
  <c r="J27" i="3" s="1"/>
  <c r="G37" i="3"/>
  <c r="G34" i="3"/>
  <c r="H34" i="3"/>
  <c r="I34" i="3"/>
  <c r="J34" i="3"/>
  <c r="H29" i="3"/>
  <c r="I29" i="3"/>
  <c r="J29" i="3"/>
  <c r="J22" i="3"/>
  <c r="J21" i="3" s="1"/>
  <c r="H22" i="3"/>
  <c r="H21" i="3" s="1"/>
  <c r="I22" i="3"/>
  <c r="I21" i="3" s="1"/>
  <c r="H17" i="3"/>
  <c r="J17" i="3"/>
  <c r="G77" i="3"/>
  <c r="G76" i="3" s="1"/>
  <c r="G75" i="3" s="1"/>
  <c r="G59" i="3"/>
  <c r="G56" i="3"/>
  <c r="G53" i="3"/>
  <c r="G41" i="3"/>
  <c r="G29" i="3"/>
  <c r="G22" i="3"/>
  <c r="G17" i="3"/>
  <c r="K185" i="3" l="1"/>
  <c r="G289" i="3"/>
  <c r="K289" i="3" s="1"/>
  <c r="K290" i="3"/>
  <c r="G70" i="3"/>
  <c r="G69" i="3" s="1"/>
  <c r="G21" i="3"/>
  <c r="H12" i="3"/>
  <c r="K200" i="3"/>
  <c r="K179" i="3"/>
  <c r="G259" i="3"/>
  <c r="C64" i="8" s="1"/>
  <c r="L167" i="3"/>
  <c r="G241" i="3"/>
  <c r="G88" i="3"/>
  <c r="K88" i="3" s="1"/>
  <c r="K160" i="3"/>
  <c r="L105" i="3"/>
  <c r="K121" i="3"/>
  <c r="L170" i="3"/>
  <c r="L273" i="3"/>
  <c r="H152" i="3"/>
  <c r="I12" i="3"/>
  <c r="G240" i="3"/>
  <c r="G239" i="3" s="1"/>
  <c r="C18" i="8"/>
  <c r="G18" i="8" s="1"/>
  <c r="F24" i="10"/>
  <c r="H26" i="10"/>
  <c r="G26" i="10"/>
  <c r="G131" i="3"/>
  <c r="K131" i="3" s="1"/>
  <c r="L121" i="3"/>
  <c r="L162" i="3"/>
  <c r="H70" i="3"/>
  <c r="H69" i="3" s="1"/>
  <c r="K162" i="3"/>
  <c r="K176" i="3"/>
  <c r="H88" i="3"/>
  <c r="H87" i="3" s="1"/>
  <c r="I111" i="3"/>
  <c r="I131" i="3"/>
  <c r="L148" i="3"/>
  <c r="L287" i="3"/>
  <c r="L277" i="3"/>
  <c r="I276" i="3"/>
  <c r="I272" i="3" s="1"/>
  <c r="L248" i="3"/>
  <c r="H26" i="8"/>
  <c r="G40" i="3"/>
  <c r="G39" i="3" s="1"/>
  <c r="C23" i="8"/>
  <c r="C20" i="8" s="1"/>
  <c r="C20" i="10" s="1"/>
  <c r="G292" i="3"/>
  <c r="G24" i="8"/>
  <c r="E53" i="8"/>
  <c r="E52" i="8" s="1"/>
  <c r="E53" i="10"/>
  <c r="E52" i="10" s="1"/>
  <c r="G111" i="3"/>
  <c r="K276" i="3"/>
  <c r="L176" i="3"/>
  <c r="J276" i="3"/>
  <c r="L276" i="3" s="1"/>
  <c r="L266" i="3"/>
  <c r="J12" i="3"/>
  <c r="L140" i="3"/>
  <c r="G26" i="8"/>
  <c r="H24" i="8"/>
  <c r="K195" i="3"/>
  <c r="G182" i="3"/>
  <c r="K182" i="3" s="1"/>
  <c r="K183" i="3"/>
  <c r="K153" i="3"/>
  <c r="K148" i="3"/>
  <c r="K145" i="3"/>
  <c r="K248" i="3"/>
  <c r="K112" i="3"/>
  <c r="K104" i="3"/>
  <c r="K105" i="3"/>
  <c r="L21" i="3"/>
  <c r="H276" i="3"/>
  <c r="H272" i="3" s="1"/>
  <c r="H182" i="3"/>
  <c r="H131" i="3"/>
  <c r="H111" i="3"/>
  <c r="H104" i="3"/>
  <c r="L187" i="3"/>
  <c r="L173" i="3"/>
  <c r="L290" i="3"/>
  <c r="L274" i="3"/>
  <c r="L225" i="3"/>
  <c r="L226" i="3"/>
  <c r="L227" i="3"/>
  <c r="L200" i="3"/>
  <c r="L193" i="3"/>
  <c r="L189" i="3"/>
  <c r="L183" i="3"/>
  <c r="L153" i="3"/>
  <c r="L145" i="3"/>
  <c r="K140" i="3"/>
  <c r="K132" i="3"/>
  <c r="L132" i="3"/>
  <c r="L128" i="3"/>
  <c r="L112" i="3"/>
  <c r="K96" i="3"/>
  <c r="L97" i="3"/>
  <c r="L89" i="3"/>
  <c r="L94" i="3"/>
  <c r="L92" i="3"/>
  <c r="J88" i="3"/>
  <c r="H58" i="3"/>
  <c r="L27" i="3"/>
  <c r="H292" i="3"/>
  <c r="J292" i="3"/>
  <c r="I241" i="3"/>
  <c r="H241" i="3"/>
  <c r="L17" i="3"/>
  <c r="L41" i="3"/>
  <c r="G152" i="3"/>
  <c r="I259" i="3"/>
  <c r="J259" i="3"/>
  <c r="H259" i="3"/>
  <c r="I292" i="3"/>
  <c r="I104" i="3"/>
  <c r="L104" i="3" s="1"/>
  <c r="I88" i="3"/>
  <c r="G272" i="3"/>
  <c r="K272" i="3" s="1"/>
  <c r="L37" i="3"/>
  <c r="H52" i="3"/>
  <c r="I58" i="3"/>
  <c r="G58" i="3"/>
  <c r="K27" i="3"/>
  <c r="K37" i="3"/>
  <c r="J40" i="3"/>
  <c r="J39" i="3" s="1"/>
  <c r="L71" i="3"/>
  <c r="L12" i="3"/>
  <c r="K71" i="3"/>
  <c r="G52" i="3"/>
  <c r="J76" i="3"/>
  <c r="J75" i="3" s="1"/>
  <c r="K41" i="3"/>
  <c r="K17" i="3"/>
  <c r="L64" i="3"/>
  <c r="L22" i="3"/>
  <c r="J52" i="3"/>
  <c r="J58" i="3"/>
  <c r="J70" i="3"/>
  <c r="I70" i="3"/>
  <c r="I69" i="3" s="1"/>
  <c r="I52" i="3"/>
  <c r="G12" i="3" l="1"/>
  <c r="K12" i="3"/>
  <c r="L111" i="3"/>
  <c r="G271" i="3"/>
  <c r="K241" i="3"/>
  <c r="H271" i="3"/>
  <c r="G15" i="1" s="1"/>
  <c r="H51" i="3"/>
  <c r="H11" i="3" s="1"/>
  <c r="H10" i="3" s="1"/>
  <c r="G24" i="10"/>
  <c r="H24" i="10"/>
  <c r="L241" i="3"/>
  <c r="I240" i="3"/>
  <c r="L182" i="3"/>
  <c r="G51" i="3"/>
  <c r="L39" i="3"/>
  <c r="I87" i="3"/>
  <c r="I110" i="3"/>
  <c r="H110" i="3"/>
  <c r="H86" i="3" s="1"/>
  <c r="J87" i="3"/>
  <c r="J86" i="3" s="1"/>
  <c r="J83" i="3" s="1"/>
  <c r="J272" i="3"/>
  <c r="L272" i="3" s="1"/>
  <c r="L259" i="3"/>
  <c r="K111" i="3"/>
  <c r="G110" i="3"/>
  <c r="K110" i="3" s="1"/>
  <c r="K152" i="3"/>
  <c r="G87" i="3"/>
  <c r="K87" i="3" s="1"/>
  <c r="I271" i="3"/>
  <c r="H15" i="1" s="1"/>
  <c r="L199" i="3"/>
  <c r="K199" i="3"/>
  <c r="L152" i="3"/>
  <c r="L131" i="3"/>
  <c r="L96" i="3"/>
  <c r="L88" i="3"/>
  <c r="H240" i="3"/>
  <c r="H239" i="3" s="1"/>
  <c r="I51" i="3"/>
  <c r="J240" i="3"/>
  <c r="K40" i="3"/>
  <c r="K39" i="3"/>
  <c r="L40" i="3"/>
  <c r="L58" i="3"/>
  <c r="J69" i="3"/>
  <c r="K70" i="3"/>
  <c r="L70" i="3"/>
  <c r="J51" i="3"/>
  <c r="F15" i="1" l="1"/>
  <c r="K271" i="3"/>
  <c r="G11" i="1"/>
  <c r="G10" i="1" s="1"/>
  <c r="L110" i="3"/>
  <c r="I86" i="3"/>
  <c r="H83" i="3"/>
  <c r="G14" i="1"/>
  <c r="G13" i="1" s="1"/>
  <c r="C18" i="10"/>
  <c r="G19" i="10"/>
  <c r="F20" i="8"/>
  <c r="G23" i="8"/>
  <c r="H23" i="8"/>
  <c r="J271" i="3"/>
  <c r="I15" i="1" s="1"/>
  <c r="K15" i="1" s="1"/>
  <c r="F7" i="8"/>
  <c r="G11" i="3"/>
  <c r="G10" i="3" s="1"/>
  <c r="F11" i="1" s="1"/>
  <c r="F10" i="1" s="1"/>
  <c r="I11" i="3"/>
  <c r="J239" i="3"/>
  <c r="K240" i="3"/>
  <c r="I239" i="3"/>
  <c r="L240" i="3"/>
  <c r="K198" i="3"/>
  <c r="L198" i="3"/>
  <c r="L87" i="3"/>
  <c r="L51" i="3"/>
  <c r="J11" i="3"/>
  <c r="I11" i="1" s="1"/>
  <c r="L69" i="3"/>
  <c r="K69" i="3"/>
  <c r="I14" i="1" l="1"/>
  <c r="I13" i="1" s="1"/>
  <c r="H20" i="8"/>
  <c r="G20" i="8"/>
  <c r="G7" i="8"/>
  <c r="H7" i="8"/>
  <c r="G16" i="1"/>
  <c r="G25" i="1" s="1"/>
  <c r="L239" i="3"/>
  <c r="H14" i="1"/>
  <c r="H13" i="1" s="1"/>
  <c r="H8" i="10"/>
  <c r="G8" i="10"/>
  <c r="F7" i="10"/>
  <c r="H23" i="10"/>
  <c r="G23" i="10"/>
  <c r="I83" i="3"/>
  <c r="C43" i="8"/>
  <c r="G44" i="8"/>
  <c r="L271" i="3"/>
  <c r="F6" i="8"/>
  <c r="G18" i="10"/>
  <c r="J11" i="1"/>
  <c r="I10" i="1"/>
  <c r="I10" i="3"/>
  <c r="H11" i="1" s="1"/>
  <c r="K11" i="1" s="1"/>
  <c r="K239" i="3"/>
  <c r="L86" i="3"/>
  <c r="J10" i="3"/>
  <c r="L11" i="3"/>
  <c r="K11" i="3"/>
  <c r="L83" i="3" l="1"/>
  <c r="H6" i="8"/>
  <c r="C43" i="10"/>
  <c r="G44" i="10"/>
  <c r="G20" i="10"/>
  <c r="H20" i="10"/>
  <c r="K14" i="1"/>
  <c r="F6" i="10"/>
  <c r="H6" i="10" s="1"/>
  <c r="G7" i="10"/>
  <c r="H7" i="10"/>
  <c r="G43" i="8"/>
  <c r="C6" i="8"/>
  <c r="G6" i="8" s="1"/>
  <c r="K13" i="1"/>
  <c r="H10" i="1"/>
  <c r="H16" i="1" s="1"/>
  <c r="H25" i="1" s="1"/>
  <c r="K24" i="1" s="1"/>
  <c r="J10" i="1"/>
  <c r="I16" i="1"/>
  <c r="L10" i="3"/>
  <c r="K10" i="3"/>
  <c r="G214" i="3"/>
  <c r="G213" i="3" s="1"/>
  <c r="G86" i="3" s="1"/>
  <c r="G43" i="10" l="1"/>
  <c r="C6" i="10"/>
  <c r="G6" i="10" s="1"/>
  <c r="K10" i="1"/>
  <c r="I25" i="1"/>
  <c r="G83" i="3"/>
  <c r="K86" i="3"/>
  <c r="K25" i="1" l="1"/>
  <c r="K83" i="3"/>
  <c r="F14" i="1"/>
  <c r="G54" i="8"/>
  <c r="H54" i="8"/>
  <c r="H54" i="10"/>
  <c r="F53" i="8"/>
  <c r="C53" i="8" l="1"/>
  <c r="C52" i="8" s="1"/>
  <c r="C53" i="10"/>
  <c r="C52" i="10" s="1"/>
  <c r="F13" i="1"/>
  <c r="J14" i="1"/>
  <c r="H53" i="8"/>
  <c r="F52" i="8"/>
  <c r="F53" i="10"/>
  <c r="F16" i="1" l="1"/>
  <c r="J13" i="1"/>
  <c r="G54" i="10"/>
  <c r="G8" i="11"/>
  <c r="C7" i="11"/>
  <c r="G53" i="8"/>
  <c r="G53" i="10"/>
  <c r="H53" i="10"/>
  <c r="F52" i="10"/>
  <c r="G52" i="8"/>
  <c r="H52" i="8"/>
  <c r="C6" i="11" l="1"/>
  <c r="G6" i="11" s="1"/>
  <c r="G7" i="11"/>
  <c r="F25" i="1"/>
  <c r="J25" i="1" s="1"/>
  <c r="J16" i="1"/>
  <c r="H52" i="10"/>
  <c r="G52" i="10"/>
</calcChain>
</file>

<file path=xl/sharedStrings.xml><?xml version="1.0" encoding="utf-8"?>
<sst xmlns="http://schemas.openxmlformats.org/spreadsheetml/2006/main" count="914" uniqueCount="400">
  <si>
    <t>PRIHODI UKUPNO</t>
  </si>
  <si>
    <t>RASHODI UKUPNO</t>
  </si>
  <si>
    <t>Prihodi poslovanja</t>
  </si>
  <si>
    <t>Prihodi od prodaje nefinancijske imovine</t>
  </si>
  <si>
    <t>Rashodi poslovanja</t>
  </si>
  <si>
    <t>Rashodi za zaposlene</t>
  </si>
  <si>
    <t>Rashodi za nabavu nefinancijske imovine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</si>
  <si>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</si>
  <si>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</si>
  <si>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</si>
  <si>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</si>
  <si>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</si>
  <si>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</si>
  <si>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</si>
  <si>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</si>
  <si>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</si>
  <si>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INDEKS</t>
  </si>
  <si>
    <t xml:space="preserve">IZVJEŠTAJ O PRIHODIMA I RASHODIMA PREMA EKONOMSKOJ KLASIFIKACIJI </t>
  </si>
  <si>
    <t>6=5/2*100</t>
  </si>
  <si>
    <t>7=5/4*100</t>
  </si>
  <si>
    <t>UKUPNI PRIHODI</t>
  </si>
  <si>
    <t>Pomoći iz inozemstva i od subjekata unutar općeg proračuna</t>
  </si>
  <si>
    <t>Prihodi od prodaje proizvedene dugotrajne imovine</t>
  </si>
  <si>
    <t>Prihodi od prodaje građevinskih objekata</t>
  </si>
  <si>
    <t>Stambeni objekti</t>
  </si>
  <si>
    <t>Plaće za redovan rad</t>
  </si>
  <si>
    <t>Naknade troškova zaposlenima</t>
  </si>
  <si>
    <t>Službena putovanja</t>
  </si>
  <si>
    <t>31 Vlastiti prihodi</t>
  </si>
  <si>
    <t>21 Doprinosi za mirovinsko osiguranje</t>
  </si>
  <si>
    <t>2 Doprinosi</t>
  </si>
  <si>
    <t>12 Sredstva učešća za pomoći</t>
  </si>
  <si>
    <t>11 Opći prihodi i primici</t>
  </si>
  <si>
    <t>1 Opći prihodi i primici</t>
  </si>
  <si>
    <t>UKUPNO RASHODI</t>
  </si>
  <si>
    <t xml:space="preserve">UKUPNO PRIHODI </t>
  </si>
  <si>
    <t>IZVJEŠTAJ O PRIHODIMA I RASHODIMA PREMA IZVORIMA FINANCIRANJA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</si>
  <si>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</si>
  <si>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</si>
  <si>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</si>
  <si>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</si>
  <si>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</si>
  <si>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</si>
  <si>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</si>
  <si>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>IZVJEŠTAJ O RASHODIMA PREMA FUNKCIJSKOJ KLASIFIKACIJI</t>
  </si>
  <si>
    <t>5=4/3*100</t>
  </si>
  <si>
    <t>TEKUĆI PLAN 2023.*</t>
  </si>
  <si>
    <t>INDEKS**</t>
  </si>
  <si>
    <t>TEKUĆI PLAN 2023.**</t>
  </si>
  <si>
    <t>IZVORNI PLAN ILI REBALANS 2023.*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</si>
  <si>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</si>
  <si>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</si>
  <si>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</si>
  <si>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</si>
  <si>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</si>
  <si>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</si>
  <si>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</si>
  <si>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 I  RAČUNA FINANCIRANJA</t>
  </si>
  <si>
    <t>SAŽETAK  RAČUNA PRIHODA I RASHODA</t>
  </si>
  <si>
    <t>RAZLIKA - VIŠAK MANJAK</t>
  </si>
  <si>
    <t>SAŽETAK RAČUNA FINANCIRANJA</t>
  </si>
  <si>
    <t>PRENESENI VIŠAK/MANJAK IZ PRETHODNE GODINE</t>
  </si>
  <si>
    <t>PRIJENOS  VIŠKA/MANJKA U SLJEDEĆE RAZDOBLJE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</si>
  <si>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</si>
  <si>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 xml:space="preserve"> RAČUN PRIHODA I RASHODA </t>
  </si>
  <si>
    <t xml:space="preserve"> RAČUN FINANCIRANJA</t>
  </si>
  <si>
    <t>IZVJEŠTAJ PO PROGRAMSKOJ KLASIFIKACIJI</t>
  </si>
  <si>
    <t>SAŽETAK  RAČUNA PRIHODA I RASHODA I  RAČUNA FINANCIRANJA  može sadržavati i dodatne podatke.</t>
  </si>
  <si>
    <t xml:space="preserve">631 Pomoć od inozemnih vlada                          </t>
  </si>
  <si>
    <t xml:space="preserve">632 Pomoći od međunarodnih organizacija te institucija i tijela EU                                     </t>
  </si>
  <si>
    <t xml:space="preserve">633 Pomoći proračunu iz drugih proračuna          </t>
  </si>
  <si>
    <t xml:space="preserve">634 Pomoći od izvanproračunskih korisnika        </t>
  </si>
  <si>
    <t>636 Pomoći proračunskim korisnicima iz proračuna koji im nije nadležan</t>
  </si>
  <si>
    <t>6361Tekuće pomoći iz proračuna koji im nije nadležan</t>
  </si>
  <si>
    <t>63612 Tekuće pomoći iz državnog proračuna proračunskim korisnicima proračuna JLP(R)S</t>
  </si>
  <si>
    <t>63613 Tekuće pomoći proračunskim korisnicima iz proračuna JLP(R)S koji im nije nadležan</t>
  </si>
  <si>
    <t>638 Pomoći iz državnog proračuna temeljem prijenosa EU sredstava</t>
  </si>
  <si>
    <t>63812 Tekuće pomoći iz proračuna JLP(R)S temeljem prijenosa EU sredstava</t>
  </si>
  <si>
    <t>63813 Tekuće pomoći od proračunskog korisnika drugog proračuna temeljem prijenosa EU sredstava</t>
  </si>
  <si>
    <t>63814 Tekuće pomoći od izvanproračunskog korisnika temeljem prijenosa EU sredstava</t>
  </si>
  <si>
    <t>6381 Tekuće pomoći temeljem prijenosa EU sredstava</t>
  </si>
  <si>
    <t>63811 Tekuće pomoći iz državnog proračuna temeljem prijenosa EU sredstava</t>
  </si>
  <si>
    <t>64 Prihodi od imovine</t>
  </si>
  <si>
    <t xml:space="preserve">641 Prihodi od financijske imovine </t>
  </si>
  <si>
    <t>6412 Prihodi od kamata po vrijednosnim papirima</t>
  </si>
  <si>
    <t>64121 Kamate za trezorske zapise</t>
  </si>
  <si>
    <t>64122 Kamate za mjenice</t>
  </si>
  <si>
    <t>64123 Kamate za obveznice</t>
  </si>
  <si>
    <t>64129 Kamate za ostale vrijednosne papire</t>
  </si>
  <si>
    <t>6413 Kamate na oročena sredstva i depozite po viđenju</t>
  </si>
  <si>
    <t>64131 Kamate na oročena sredstva</t>
  </si>
  <si>
    <t>64132 Kamate na depozite po viđenju</t>
  </si>
  <si>
    <t>64229 Ostali prihodi od zakupa i iznajmljivanja imovine</t>
  </si>
  <si>
    <t xml:space="preserve">65 Prihodi od upravnih i administrativnih pristojbi, pristojbi po posebnim propisima i naknada </t>
  </si>
  <si>
    <t>652 Prihodi po posebnim propisima</t>
  </si>
  <si>
    <t xml:space="preserve">6526 Ostali nespomenuti prihodi </t>
  </si>
  <si>
    <t>65261 Naknada za izvanredni prijevoz</t>
  </si>
  <si>
    <t>65262 Naknada za obavljanje pratećih djelatnosti</t>
  </si>
  <si>
    <t>65263 Premija za osiguranje od požara</t>
  </si>
  <si>
    <t>65264 Sufinanciranje cijene usluge, participacije i slično</t>
  </si>
  <si>
    <t>65265 Dopunsko zdravstveno osiguranje</t>
  </si>
  <si>
    <t>65266 Prihodi na temelju refundacija rashoda iz prethodnih godina</t>
  </si>
  <si>
    <t>65267 Prihodi s naslova osiguranja, refundacije štete i totalne štete</t>
  </si>
  <si>
    <t xml:space="preserve">65268Ostali prihodi za posebne namjene </t>
  </si>
  <si>
    <t>65269 Ostali nespomenuti prihodi po posebnim propisima</t>
  </si>
  <si>
    <t>66 Prihodi od prodaje proizvoda i robe te pruženih usluga, prihodi od donacija te povrati po protestiranim jamstvima</t>
  </si>
  <si>
    <t>661 Prihodi od prodaje proizvoda i robe te pruženih usluga</t>
  </si>
  <si>
    <t>6614 Prihodi od prodaje proizvoda i robe</t>
  </si>
  <si>
    <t>66141 Prihodi od prodanih proizvoda</t>
  </si>
  <si>
    <t>66142 Prihodi od prodaje robe</t>
  </si>
  <si>
    <t>6615 Prihodi od pruženih usluga</t>
  </si>
  <si>
    <t>66151 Prihodi od pruženih usluga</t>
  </si>
  <si>
    <t>663 Donacije od pravnih i fizičkih osoba izvan općeg proračuna i povrat donacija po protestiranim jamstvima</t>
  </si>
  <si>
    <t>6631 Tekuće donacije</t>
  </si>
  <si>
    <t>66311 Tekuće donacije od fizičkih osoba</t>
  </si>
  <si>
    <t>66312 Tekuće donacije od neprofitnih organizacija</t>
  </si>
  <si>
    <t>66313 Tekuće donacije od trgovačkih društava</t>
  </si>
  <si>
    <t>66314 Tekuće donacije od ostalih subjekata izvan općeg proračuna</t>
  </si>
  <si>
    <t>6632 Kapitalne donacije</t>
  </si>
  <si>
    <t>66321 Kapitalne donacije od fizičkih osoba</t>
  </si>
  <si>
    <t>66322 Kapitalne donacije od neprofitnih organizacija</t>
  </si>
  <si>
    <t>66323 Kapitalne donacije od trgovačkih društava</t>
  </si>
  <si>
    <t>66324 Kapitalne donacije od ostalih subjekata izvan općeg proračuna</t>
  </si>
  <si>
    <t>67 Prihodi iz nadležnog proračuna i od HZZO-a temeljem ugovornih obveza</t>
  </si>
  <si>
    <t>671 Prihodi iz nadležnog proračuna za financiranje redovne djelatnosti proračunskih korisnika</t>
  </si>
  <si>
    <t>6711 Prihodi iz nadležnog proračuna za financiranje rashoda poslovanja</t>
  </si>
  <si>
    <t>67111 Prihodi iz nadležnog proračuna za financiranje rashoda poslovanja</t>
  </si>
  <si>
    <t>6712 Prihodi iz nadležnog proračuna za financiranje rashoda za nabavu nefinancijske imovine</t>
  </si>
  <si>
    <t>67121 Prihodi iz nadležnog proračuna za financiranje rashoda za nabavu nefinancijske imovine</t>
  </si>
  <si>
    <t>642 Prihodi od zakupa i iznajmljivanja imovine</t>
  </si>
  <si>
    <t>Plaće (bruto)</t>
  </si>
  <si>
    <t>Plaće po sudskim presudama</t>
  </si>
  <si>
    <t>Plaće za prekovremeni rad</t>
  </si>
  <si>
    <t>Plaće za posebne uvjete rada</t>
  </si>
  <si>
    <t>Ostali rashodi za zaposlene</t>
  </si>
  <si>
    <t>Nagrade</t>
  </si>
  <si>
    <t>Darovi</t>
  </si>
  <si>
    <t>Otpremnina</t>
  </si>
  <si>
    <t>Naknada za bolest, invalidnost, smrtni slučaj</t>
  </si>
  <si>
    <t>Regres</t>
  </si>
  <si>
    <t>Ostali nenavedeni rashodi za zaposlene</t>
  </si>
  <si>
    <t>Doprinosi na plaće</t>
  </si>
  <si>
    <t>Doprinosi za obvezno zdravstveno osiguranje</t>
  </si>
  <si>
    <t>Doprinosi za zaštitu zdravlja na radu</t>
  </si>
  <si>
    <t>Doprinosi za obvezno osiguranje u slučaju nezaposlenosti</t>
  </si>
  <si>
    <t>Dnevnice za službeni put u zemlji</t>
  </si>
  <si>
    <t>Dnevnice za službeni put u inozemstvu</t>
  </si>
  <si>
    <t>Naknade za smještaj na službenom putu u zemlji</t>
  </si>
  <si>
    <t>Naknade za smještaj na službenom putu u inozemstvu</t>
  </si>
  <si>
    <t>Naknade za prijevoz na službenom putu u zemlji</t>
  </si>
  <si>
    <t>Naknade za prijevoz na službenom putu u inozemstvu</t>
  </si>
  <si>
    <t>Dnevnice per diem</t>
  </si>
  <si>
    <t>Ostali rashodi za službena putovanja</t>
  </si>
  <si>
    <t>Naknade za prijevoz, za rad na terenu i odvojeni život</t>
  </si>
  <si>
    <t>Naknade za prijevoz na posao i s posla</t>
  </si>
  <si>
    <t>Naknade za rad na terenu</t>
  </si>
  <si>
    <t>Naknade za odvojeni život</t>
  </si>
  <si>
    <t>Stručno usavršavanje zaposlenika</t>
  </si>
  <si>
    <t>Seminari, savjetovanja i simpoziji</t>
  </si>
  <si>
    <t>Tečajevi i stručni ispiti</t>
  </si>
  <si>
    <t>Ostale naknade troškova zaposlenima</t>
  </si>
  <si>
    <t>Naknada za korištenje privatnog automobila u službene svrhe</t>
  </si>
  <si>
    <t>Rashodi za materijal i energiju</t>
  </si>
  <si>
    <t>Uredski materijal i ostali materijalni rashodi</t>
  </si>
  <si>
    <t>Uredski matreijal</t>
  </si>
  <si>
    <t>Literatura (publikacije, časopisi, glasila, knjige i ostalo)</t>
  </si>
  <si>
    <t>Materijal i sredstva za čišćenje i održavanje</t>
  </si>
  <si>
    <t>Materijal za higijenske potrebe i njegu</t>
  </si>
  <si>
    <t>Ostali  materijal za potrebe redovitog poslovanja</t>
  </si>
  <si>
    <t>Materijal i sirovine</t>
  </si>
  <si>
    <t>Osnovi materijal i sirovine</t>
  </si>
  <si>
    <t>Energija</t>
  </si>
  <si>
    <t>Električna energija</t>
  </si>
  <si>
    <t>Plin</t>
  </si>
  <si>
    <t>Motorni benzin i dizel gorivo</t>
  </si>
  <si>
    <t>Ostali materijali za proizvodnju energije</t>
  </si>
  <si>
    <t>Materijal i dijelovi za tekuće i investicijsko održavanje</t>
  </si>
  <si>
    <t>Mat. i dijelovi za tek. i inv. održavanje objekata</t>
  </si>
  <si>
    <t>Ostali mat. i dijelovi za tek. i inv. održavanje</t>
  </si>
  <si>
    <t>Sitni inventar</t>
  </si>
  <si>
    <t>Službena, radna i zaštitan odjeća i obuća</t>
  </si>
  <si>
    <t>Rashodi za usluge</t>
  </si>
  <si>
    <t>Usluge telefona, pošte i prijevoza</t>
  </si>
  <si>
    <t>Poštarina</t>
  </si>
  <si>
    <t>Ostale usluge za komunikaciju i prijevoz</t>
  </si>
  <si>
    <t>Usluge tekućeg i investicijskog održavanja</t>
  </si>
  <si>
    <t>Usluge tekućeg i investicijskog održavanja građ. objekata</t>
  </si>
  <si>
    <t>Usluge tekućeg i investicijskog održavanja postr. I opreme</t>
  </si>
  <si>
    <t>Usluge promidžbe i informiranja</t>
  </si>
  <si>
    <t>Ostale usluge promidžbe i informiranja</t>
  </si>
  <si>
    <t>Komunalne usluge</t>
  </si>
  <si>
    <t>Opskrba vodom</t>
  </si>
  <si>
    <t>Iznošenje i odvoz smeća</t>
  </si>
  <si>
    <t>Deratizacija i dezinsekcija</t>
  </si>
  <si>
    <t>Dimnjačarske usluge</t>
  </si>
  <si>
    <t>Zakupnine i najamnine</t>
  </si>
  <si>
    <t>Zakupnine za opremu</t>
  </si>
  <si>
    <t>Zakupnine i najamnine za prijevozna sredstva</t>
  </si>
  <si>
    <t>Zdravstvene i veterinarske usluge</t>
  </si>
  <si>
    <t>Obvezni i preventivni zdravstveni pregledi djelatnika</t>
  </si>
  <si>
    <t>Ostale zdravstvene i veterinarske usluge</t>
  </si>
  <si>
    <t>Intelektualne i osobne usluge</t>
  </si>
  <si>
    <t>Ugovori o djelu</t>
  </si>
  <si>
    <t>Usluge odvjetnika i pravnog savjetovanja</t>
  </si>
  <si>
    <t>Računalne usluge</t>
  </si>
  <si>
    <t>Usluge ažuriranja računalnih baza</t>
  </si>
  <si>
    <t>Ostale računalne usluge</t>
  </si>
  <si>
    <t>Ostale usluge</t>
  </si>
  <si>
    <t>Grafičke i tiskarske usluge, usluge kopiranja uvezivanja i slično</t>
  </si>
  <si>
    <t>Ostale nespomenute usluge</t>
  </si>
  <si>
    <t>Ostali nespomenuti rashodi poslovanja</t>
  </si>
  <si>
    <t>Premije osiguranja</t>
  </si>
  <si>
    <t>Premije osiguranja imovine</t>
  </si>
  <si>
    <t>Reprezentacija</t>
  </si>
  <si>
    <t>Članarine i norme</t>
  </si>
  <si>
    <t>Tuzemne članarine</t>
  </si>
  <si>
    <t>Pristojbe i naknade</t>
  </si>
  <si>
    <t>Javnobilježničke naknade</t>
  </si>
  <si>
    <t>Naknada za nezapošljavanje invalida</t>
  </si>
  <si>
    <t>Ostale pristojbe i naknade</t>
  </si>
  <si>
    <t>Troškovi sudskih postupaka</t>
  </si>
  <si>
    <t>Rashodi protokola</t>
  </si>
  <si>
    <t>Financijski rashodi</t>
  </si>
  <si>
    <t>Ostali financijski rashodi</t>
  </si>
  <si>
    <t>Bankarske usluge i usluge platnog prometa</t>
  </si>
  <si>
    <t>Ostale zatezne kamate</t>
  </si>
  <si>
    <t>Pomoći dane u inozemstvo i unutar općeg proračuna</t>
  </si>
  <si>
    <t>Pomoći unutar općeg proračuna</t>
  </si>
  <si>
    <t>Tekuće pomoći unutar općeg proračuna</t>
  </si>
  <si>
    <t>Tekuće pomoći izvanproračunskim korisnicima županijskih, gradskih i općinskih proračuna</t>
  </si>
  <si>
    <t>Pomoći temeljem prijenosa EU sredstava</t>
  </si>
  <si>
    <t>Tekuće pomoći temeljem prijenosa EU sredstava</t>
  </si>
  <si>
    <t>Tekuće pomoći proračunskim korisnicima županijskih proračuna temeljem prijenosa EU sredstava</t>
  </si>
  <si>
    <t>Prijenosi između proračunskih korisnika istog proračuna</t>
  </si>
  <si>
    <t>Tekući prijenosi između proračunskih korisnika istog proračuna</t>
  </si>
  <si>
    <t>Naknade građanima i kućanstvima na temelju osiguranja i druge naknade</t>
  </si>
  <si>
    <t>Ostale naknade građanima i kućanstvima iz proračuna</t>
  </si>
  <si>
    <t>Naknade građanima i kućanstvima u novcu</t>
  </si>
  <si>
    <t>Naknade za dječji doplatak</t>
  </si>
  <si>
    <t>Pomoć obiteljima i kućanstvima</t>
  </si>
  <si>
    <t>Pomoć osobama s invaliditetom</t>
  </si>
  <si>
    <t>Naknade za mirovine i dodatke - posebni propis</t>
  </si>
  <si>
    <t>Stipendije i školarine</t>
  </si>
  <si>
    <t>Naknade za pomoć bivšim političkim zatvorenicima i neosnovano pritvorenim osobama</t>
  </si>
  <si>
    <t>Porodiljne naknade i oprema za novorođenčad</t>
  </si>
  <si>
    <t>Pomoć nezaposlenim osobama</t>
  </si>
  <si>
    <t>Ostale naknade iz proračuna u novcu</t>
  </si>
  <si>
    <t>Ostali rashodi</t>
  </si>
  <si>
    <t>Tekuće donacije</t>
  </si>
  <si>
    <t>Tekuće donacije u novcu</t>
  </si>
  <si>
    <t>Tekuće donacije zdravstvenim neprofitnim organizacijama</t>
  </si>
  <si>
    <t>Tekuće donacije vjerskim zajednicama</t>
  </si>
  <si>
    <t>Tekuće donacije nacionalnim zajednicama i manjinama</t>
  </si>
  <si>
    <t>Tekuće donacije udrugama i političkim strankama</t>
  </si>
  <si>
    <t>Tekuće donacije sportskim društvima</t>
  </si>
  <si>
    <t>Tekuće donacije zakladama i fundacijama</t>
  </si>
  <si>
    <t>Tekuće donacije građanima i kućanstvima</t>
  </si>
  <si>
    <t>Tekuće donacije humanitarnim organizacijama</t>
  </si>
  <si>
    <t>Ostale tekuće donacije</t>
  </si>
  <si>
    <t>32111</t>
  </si>
  <si>
    <t>32112</t>
  </si>
  <si>
    <t>32113</t>
  </si>
  <si>
    <t>32114</t>
  </si>
  <si>
    <t>32115</t>
  </si>
  <si>
    <t>32116</t>
  </si>
  <si>
    <t>32117</t>
  </si>
  <si>
    <t>32119</t>
  </si>
  <si>
    <t>32121</t>
  </si>
  <si>
    <t>32122</t>
  </si>
  <si>
    <t>32123</t>
  </si>
  <si>
    <t>32131</t>
  </si>
  <si>
    <t>32132</t>
  </si>
  <si>
    <t>32141</t>
  </si>
  <si>
    <t>32149</t>
  </si>
  <si>
    <t>37211</t>
  </si>
  <si>
    <t>37212</t>
  </si>
  <si>
    <t>37213</t>
  </si>
  <si>
    <t>37214</t>
  </si>
  <si>
    <t>37215</t>
  </si>
  <si>
    <t>37216</t>
  </si>
  <si>
    <t>37217</t>
  </si>
  <si>
    <t>37218</t>
  </si>
  <si>
    <t>37219</t>
  </si>
  <si>
    <t>38111</t>
  </si>
  <si>
    <t>38112</t>
  </si>
  <si>
    <t>38113</t>
  </si>
  <si>
    <t>38114</t>
  </si>
  <si>
    <t>38115</t>
  </si>
  <si>
    <t>38116</t>
  </si>
  <si>
    <t>38117</t>
  </si>
  <si>
    <t>38118</t>
  </si>
  <si>
    <t>38119</t>
  </si>
  <si>
    <t>ŠKOLSKA KUHINJA</t>
  </si>
  <si>
    <t>Mat. i dijelovi za tek. i inv. održavanje postrojenja i opreme</t>
  </si>
  <si>
    <t>P002</t>
  </si>
  <si>
    <t>A100002</t>
  </si>
  <si>
    <t>P003</t>
  </si>
  <si>
    <t>K000001</t>
  </si>
  <si>
    <t>NABAVA IMOVINE</t>
  </si>
  <si>
    <t>Rashodi za nabavu proizvedene dugotrajne imovine</t>
  </si>
  <si>
    <t>Građevinski objekti</t>
  </si>
  <si>
    <t>Ostali građevinski objekti</t>
  </si>
  <si>
    <t>Ostali nespomenuti građevinski objekti-staza</t>
  </si>
  <si>
    <t>Postrojenja i oprema</t>
  </si>
  <si>
    <t>Uredska oprema i namještaj</t>
  </si>
  <si>
    <t>Računala i računalna oprema</t>
  </si>
  <si>
    <t>Uredska oprema</t>
  </si>
  <si>
    <t>Ostala uredska oprema</t>
  </si>
  <si>
    <t>Komunikacijska oprema</t>
  </si>
  <si>
    <t>Ostala komunikacijska oprema</t>
  </si>
  <si>
    <t>Oprema za održavanje i zaštitu</t>
  </si>
  <si>
    <t>Oprema za grijanje, ventilaciju i hlađenja</t>
  </si>
  <si>
    <t>Sportska i glazbena oprema</t>
  </si>
  <si>
    <t>Sportska oprema</t>
  </si>
  <si>
    <t>Uređaji, strojevi i oprema za ostale namjene</t>
  </si>
  <si>
    <t>Oprema</t>
  </si>
  <si>
    <t>Knjige, umjetnička djela i ostale izložbene vrijednosti</t>
  </si>
  <si>
    <t>Knjige</t>
  </si>
  <si>
    <t>Rashodi za dodatna ulaganja na nefinancijskoj imovini</t>
  </si>
  <si>
    <t>Dodatna ulaganja na građevinskim objektima</t>
  </si>
  <si>
    <t>45111</t>
  </si>
  <si>
    <t>Dodatna ulaganja na postrojenjima i opremi</t>
  </si>
  <si>
    <t>45211</t>
  </si>
  <si>
    <t>Dodatna ulaganja na prijevoznim sredstvima</t>
  </si>
  <si>
    <t>45311</t>
  </si>
  <si>
    <t>Dodatna ulaganja za ostalu nefinancijsku imovinu</t>
  </si>
  <si>
    <t>45411</t>
  </si>
  <si>
    <t>P001</t>
  </si>
  <si>
    <t>A100001</t>
  </si>
  <si>
    <t>DJELATNOST USTANOVA OSNOVNIH ŠKOLA</t>
  </si>
  <si>
    <t>REDOVNA DJELATNOST OSNOVNIH ŠKOLA</t>
  </si>
  <si>
    <t>13 Sredstva učešća za zajmove</t>
  </si>
  <si>
    <t>15 Proračunska zaliha</t>
  </si>
  <si>
    <t>23 Doprinosi za zapošljavanje</t>
  </si>
  <si>
    <t>231 Doprinosi za zapošljavanje</t>
  </si>
  <si>
    <t>232 Doprinosi za zapošljavanje - Sredstva učešća za pomoći</t>
  </si>
  <si>
    <t>3 VLASTITI PRIHODI</t>
  </si>
  <si>
    <t>4 PRIHODI ZA POSEBNE NAMJENE</t>
  </si>
  <si>
    <t>41 Prihodi od igara na sreću</t>
  </si>
  <si>
    <t>42 Prihodi od spomeničke rente</t>
  </si>
  <si>
    <t>43 Ostali prihodi za posebne namjene</t>
  </si>
  <si>
    <t>5 POMOĆI</t>
  </si>
  <si>
    <t>51 Pomoći EU</t>
  </si>
  <si>
    <t>52 Ostale pomoći i darovnice</t>
  </si>
  <si>
    <t>53 Inozemne darovnice</t>
  </si>
  <si>
    <t>55 Refundacije iz pomoći EU</t>
  </si>
  <si>
    <t>551 Europski poljoprivredni jamstveni fond (EPJF)</t>
  </si>
  <si>
    <t>552 Švicarski instrument</t>
  </si>
  <si>
    <t>559 Ostale refundacije iz pomoći EU</t>
  </si>
  <si>
    <t>56 Fondovi EU</t>
  </si>
  <si>
    <t>561 Europski socijalni fond (ESF)</t>
  </si>
  <si>
    <t>562 Kohezijski fond (KF)</t>
  </si>
  <si>
    <t>563 Europski fond za regionalni razvoj (EFRR)</t>
  </si>
  <si>
    <t>564 Europski fond za pomorstvo i ribarstvo (EFPR)</t>
  </si>
  <si>
    <t>565 Europski poljoprivredni fond za ruralni razvoj (EPFRR)</t>
  </si>
  <si>
    <t>57 Ostali programi EU</t>
  </si>
  <si>
    <t>571 Schengenski instrument</t>
  </si>
  <si>
    <t>572 Fondovi za izbjeglice i povratak</t>
  </si>
  <si>
    <t>573 Instrumenti Europskog gospodarskog prostora i ostali instrumenti</t>
  </si>
  <si>
    <t>575 Fondovi za unutarnje poslove</t>
  </si>
  <si>
    <t>6 DONACIJE</t>
  </si>
  <si>
    <t>61 Donacije</t>
  </si>
  <si>
    <t>63 Inozemne donacije</t>
  </si>
  <si>
    <t>8 NAMJENSKI PRIMICI</t>
  </si>
  <si>
    <t>81 Namjenski primici od zaduživanja</t>
  </si>
  <si>
    <t>82 Namjenski primici od zaduživanja kroz refundacije</t>
  </si>
  <si>
    <t>83 Namjenski primici od inozemnog zaduživanja.</t>
  </si>
  <si>
    <t>14 Neutrošena sredstva za financiranje prenesenih EU aktivnosti i projekata te kapitalnih projekata</t>
  </si>
  <si>
    <t>7 PRIHODI OD PRODAJE ILI ZAMJENE NEFINANCIJSKE IMOVINE I NAKNADE S NASLOVA OSIGURANJA</t>
  </si>
  <si>
    <t>09 – Obrazovanje</t>
  </si>
  <si>
    <t>091 Predškolsko i osnovno obrazovanje</t>
  </si>
  <si>
    <t>092 Srednjoškolsko obrazovanje</t>
  </si>
  <si>
    <t>093 Poslije srednjoškolsko, ali ne visoko obrazovanje</t>
  </si>
  <si>
    <r>
      <t>094 Visoku naobrazbu</t>
    </r>
    <r>
      <rPr>
        <sz val="11"/>
        <color theme="1"/>
        <rFont val="Arial"/>
        <family val="2"/>
        <charset val="238"/>
      </rPr>
      <t> </t>
    </r>
  </si>
  <si>
    <t>095 Obrazovanje koje se ne može definirati po stupnju</t>
  </si>
  <si>
    <t>096 Dodatne usluge u obrazovanju</t>
  </si>
  <si>
    <t>097 Istraživanje i razvoj obrazovanja</t>
  </si>
  <si>
    <t>098 Usluge obrazovanja koje nisu drugdje svrstane</t>
  </si>
  <si>
    <t>UKUPNO IZDACI</t>
  </si>
  <si>
    <t>16438-002</t>
  </si>
  <si>
    <t>OŠ MARKUŠICA</t>
  </si>
  <si>
    <t>Opći prihodi i primici</t>
  </si>
  <si>
    <t>Vlastiti prihodi</t>
  </si>
  <si>
    <t>Ostali prihodi za posebne namjene</t>
  </si>
  <si>
    <t>Donacije</t>
  </si>
  <si>
    <t>po izvorima financiranja</t>
  </si>
  <si>
    <t>po programima</t>
  </si>
  <si>
    <t>RASHODI POSLOVANJA</t>
  </si>
  <si>
    <t>36812</t>
  </si>
  <si>
    <t>POLJOPRIVREDNO ZEMLJIŠTE</t>
  </si>
  <si>
    <t>A100003</t>
  </si>
  <si>
    <t>Pomoći</t>
  </si>
  <si>
    <t xml:space="preserve"> IZVRŠENJE 
1.-12.2023. </t>
  </si>
  <si>
    <t xml:space="preserve">OSTVARENJE/IZVRŠENJE 
1.-12.2022. </t>
  </si>
  <si>
    <t xml:space="preserve">OSTVARENJE/IZVRŠENJE 
1.-12.2023. </t>
  </si>
  <si>
    <t>Napomena:  Iznosi u stupcu "OSTVARENJE/IZVRŠENJE 1.-12. 2022." preračunavaju se iz kuna u eure prema fiksnom tečaju konverzije (1 EUR=7,53450 kuna) i po pravilima za preračunavanje i zaokruživanje.</t>
  </si>
  <si>
    <t xml:space="preserve">** AKO Opći i Posebni dio polugodišnjeg izvještaja ne sadrži "TEKUĆI PLAN 2023.", "INDEKS"("OSTVARENJE/IZVRŠENJE 1.-12.2023."/"TEKUĆI PLAN 2023.") iskazuje se kao "OSTVARENJE/IZVRŠENJE 1.-12.2023."/"IZVORNI PLAN 2023." ODNOSNO "REBALANS 2023." </t>
  </si>
  <si>
    <t xml:space="preserve">IZVRŠENJE 
1.-12.2022. </t>
  </si>
  <si>
    <t xml:space="preserve">IZVRŠENJE 
1.-12.2023. </t>
  </si>
  <si>
    <t>IZVJEŠTAJ O IZVRŠENJU FINANCIJSKOG PLANA OSNOVNE ŠKOLE MARKUŠICA ZA 2023.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</si>
</sst>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0.0%"/>
  </numFmts>
  <fonts count="3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 Light"/>
      <family val="1"/>
      <charset val="238"/>
      <scheme val="major"/>
    </font>
    <font>
      <sz val="11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i/>
      <sz val="11"/>
      <color theme="1"/>
      <name val="Calibri Light"/>
      <family val="1"/>
      <charset val="238"/>
      <scheme val="major"/>
    </font>
    <font>
      <sz val="11"/>
      <color theme="1"/>
      <name val="Calibri Light"/>
      <family val="1"/>
      <charset val="238"/>
      <scheme val="major"/>
    </font>
    <font>
      <b/>
      <sz val="10"/>
      <color theme="1"/>
      <name val="Calibri Light"/>
      <family val="1"/>
      <charset val="238"/>
      <scheme val="major"/>
    </font>
    <font>
      <i/>
      <sz val="11"/>
      <color theme="1"/>
      <name val="Calibri Light"/>
      <family val="1"/>
      <scheme val="major"/>
    </font>
    <font>
      <sz val="11"/>
      <color theme="1"/>
      <name val="Calibri Light"/>
      <family val="1"/>
      <scheme val="major"/>
    </font>
    <font>
      <b/>
      <i/>
      <sz val="11"/>
      <color theme="1"/>
      <name val="Calibri Light"/>
      <family val="1"/>
      <charset val="238"/>
      <scheme val="major"/>
    </font>
    <font>
      <b/>
      <sz val="12"/>
      <color theme="1"/>
      <name val="Calibri Light"/>
      <family val="1"/>
      <charset val="238"/>
      <scheme val="major"/>
    </font>
    <font>
      <i/>
      <sz val="10"/>
      <color indexed="8"/>
      <name val="Arial"/>
      <family val="2"/>
      <charset val="238"/>
    </font>
    <font>
      <b/>
      <sz val="14"/>
      <name val="Arial"/>
      <family val="2"/>
      <charset val="238"/>
    </font>
    <font>
      <b/>
      <sz val="8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color theme="1"/>
      <name val="Calibri Light"/>
      <family val="2"/>
      <charset val="238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</borders>
  <cellStyleXfs count="4">
    <xf numFmtId="0" fontId="0" fillId="0" borderId="0"/>
    <xf numFmtId="9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190">
    <xf numFmtId="0" fontId="0" fillId="0" borderId="0" xfId="0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11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>
      <alignment horizontal="right"/>
    </xf>
    <xf numFmtId="0" fontId="13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5" fillId="0" borderId="0" xfId="0" applyFont="1"/>
    <xf numFmtId="0" fontId="0" fillId="0" borderId="3" xfId="0" applyBorder="1"/>
    <xf numFmtId="0" fontId="9" fillId="2" borderId="3" xfId="0" quotePrefix="1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 indent="1"/>
    </xf>
    <xf numFmtId="0" fontId="10" fillId="2" borderId="3" xfId="0" quotePrefix="1" applyFont="1" applyFill="1" applyBorder="1" applyAlignment="1">
      <alignment horizontal="left" vertical="center" wrapText="1" indent="1"/>
    </xf>
    <xf numFmtId="0" fontId="16" fillId="2" borderId="3" xfId="0" quotePrefix="1" applyFont="1" applyFill="1" applyBorder="1" applyAlignment="1">
      <alignment horizontal="left" vertical="center"/>
    </xf>
    <xf numFmtId="0" fontId="1" fillId="0" borderId="0" xfId="0" applyFont="1"/>
    <xf numFmtId="0" fontId="11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9" fillId="3" borderId="2" xfId="0" applyFont="1" applyFill="1" applyBorder="1" applyAlignment="1">
      <alignment vertical="center"/>
    </xf>
    <xf numFmtId="0" fontId="12" fillId="0" borderId="0" xfId="0" applyFont="1" applyAlignment="1">
      <alignment wrapText="1"/>
    </xf>
    <xf numFmtId="0" fontId="0" fillId="3" borderId="0" xfId="0" applyFill="1"/>
    <xf numFmtId="0" fontId="6" fillId="3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3" fontId="3" fillId="2" borderId="4" xfId="0" applyNumberFormat="1" applyFont="1" applyFill="1" applyBorder="1" applyAlignment="1">
      <alignment horizontal="left" vertical="center"/>
    </xf>
    <xf numFmtId="3" fontId="3" fillId="2" borderId="3" xfId="0" applyNumberFormat="1" applyFont="1" applyFill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 wrapText="1"/>
    </xf>
    <xf numFmtId="9" fontId="0" fillId="0" borderId="3" xfId="1" applyFont="1" applyBorder="1"/>
    <xf numFmtId="0" fontId="22" fillId="0" borderId="0" xfId="0" applyFont="1"/>
    <xf numFmtId="0" fontId="24" fillId="0" borderId="0" xfId="3"/>
    <xf numFmtId="3" fontId="3" fillId="2" borderId="3" xfId="0" applyNumberFormat="1" applyFont="1" applyFill="1" applyBorder="1" applyAlignment="1">
      <alignment horizontal="left"/>
    </xf>
    <xf numFmtId="3" fontId="6" fillId="2" borderId="3" xfId="0" applyNumberFormat="1" applyFont="1" applyFill="1" applyBorder="1" applyAlignment="1">
      <alignment horizontal="left"/>
    </xf>
    <xf numFmtId="9" fontId="1" fillId="0" borderId="3" xfId="1" applyFont="1" applyBorder="1"/>
    <xf numFmtId="0" fontId="6" fillId="3" borderId="1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vertical="center" wrapText="1"/>
    </xf>
    <xf numFmtId="0" fontId="14" fillId="3" borderId="4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wrapText="1"/>
    </xf>
    <xf numFmtId="0" fontId="25" fillId="2" borderId="6" xfId="0" applyFont="1" applyFill="1" applyBorder="1" applyAlignment="1">
      <alignment wrapText="1"/>
    </xf>
    <xf numFmtId="0" fontId="6" fillId="0" borderId="3" xfId="0" applyFont="1" applyBorder="1"/>
    <xf numFmtId="0" fontId="6" fillId="0" borderId="3" xfId="0" applyFont="1" applyBorder="1" applyAlignment="1">
      <alignment wrapText="1"/>
    </xf>
    <xf numFmtId="0" fontId="25" fillId="4" borderId="3" xfId="0" applyFont="1" applyFill="1" applyBorder="1" applyAlignment="1">
      <alignment horizontal="left"/>
    </xf>
    <xf numFmtId="0" fontId="25" fillId="4" borderId="3" xfId="0" applyFont="1" applyFill="1" applyBorder="1" applyAlignment="1">
      <alignment wrapText="1"/>
    </xf>
    <xf numFmtId="164" fontId="2" fillId="0" borderId="0" xfId="2" applyFont="1" applyFill="1" applyBorder="1" applyAlignment="1" applyProtection="1">
      <alignment horizontal="center" vertical="center" wrapText="1"/>
    </xf>
    <xf numFmtId="164" fontId="6" fillId="3" borderId="3" xfId="2" applyFont="1" applyFill="1" applyBorder="1" applyAlignment="1" applyProtection="1">
      <alignment horizontal="center" vertical="center" wrapText="1"/>
    </xf>
    <xf numFmtId="164" fontId="3" fillId="2" borderId="3" xfId="2" applyFont="1" applyFill="1" applyBorder="1" applyAlignment="1">
      <alignment horizontal="left" vertical="center"/>
    </xf>
    <xf numFmtId="164" fontId="6" fillId="0" borderId="3" xfId="2" applyFont="1" applyFill="1" applyBorder="1" applyAlignment="1" applyProtection="1">
      <alignment wrapText="1"/>
    </xf>
    <xf numFmtId="164" fontId="25" fillId="4" borderId="3" xfId="2" applyFont="1" applyFill="1" applyBorder="1" applyAlignment="1" applyProtection="1">
      <alignment wrapText="1"/>
    </xf>
    <xf numFmtId="164" fontId="0" fillId="0" borderId="0" xfId="2" applyFont="1"/>
    <xf numFmtId="164" fontId="34" fillId="0" borderId="0" xfId="2" applyFont="1" applyFill="1" applyBorder="1" applyAlignment="1" applyProtection="1">
      <alignment horizontal="center" vertical="center" wrapText="1"/>
    </xf>
    <xf numFmtId="164" fontId="11" fillId="3" borderId="3" xfId="2" applyFont="1" applyFill="1" applyBorder="1" applyAlignment="1" applyProtection="1">
      <alignment horizontal="center" vertical="center" wrapText="1"/>
    </xf>
    <xf numFmtId="164" fontId="35" fillId="3" borderId="3" xfId="2" applyFont="1" applyFill="1" applyBorder="1" applyAlignment="1" applyProtection="1">
      <alignment horizontal="center" vertical="center" wrapText="1"/>
    </xf>
    <xf numFmtId="164" fontId="9" fillId="2" borderId="3" xfId="2" applyFont="1" applyFill="1" applyBorder="1" applyAlignment="1">
      <alignment horizontal="left" vertical="center"/>
    </xf>
    <xf numFmtId="164" fontId="11" fillId="0" borderId="3" xfId="2" applyFont="1" applyFill="1" applyBorder="1" applyAlignment="1" applyProtection="1">
      <alignment wrapText="1"/>
    </xf>
    <xf numFmtId="164" fontId="11" fillId="4" borderId="3" xfId="2" applyFont="1" applyFill="1" applyBorder="1" applyAlignment="1" applyProtection="1">
      <alignment wrapText="1"/>
    </xf>
    <xf numFmtId="164" fontId="11" fillId="2" borderId="3" xfId="2" applyFont="1" applyFill="1" applyBorder="1" applyAlignment="1">
      <alignment horizontal="left" vertical="center"/>
    </xf>
    <xf numFmtId="164" fontId="36" fillId="0" borderId="0" xfId="2" applyFont="1"/>
    <xf numFmtId="0" fontId="22" fillId="0" borderId="3" xfId="0" applyFont="1" applyBorder="1"/>
    <xf numFmtId="164" fontId="22" fillId="0" borderId="3" xfId="2" applyFont="1" applyBorder="1"/>
    <xf numFmtId="0" fontId="26" fillId="0" borderId="3" xfId="0" applyFont="1" applyBorder="1"/>
    <xf numFmtId="164" fontId="26" fillId="0" borderId="3" xfId="2" applyFont="1" applyBorder="1"/>
    <xf numFmtId="0" fontId="26" fillId="0" borderId="3" xfId="0" applyFont="1" applyBorder="1" applyAlignment="1">
      <alignment horizontal="right"/>
    </xf>
    <xf numFmtId="0" fontId="27" fillId="0" borderId="3" xfId="0" applyFont="1" applyBorder="1"/>
    <xf numFmtId="164" fontId="27" fillId="0" borderId="3" xfId="2" applyFont="1" applyBorder="1"/>
    <xf numFmtId="0" fontId="27" fillId="0" borderId="3" xfId="0" applyFont="1" applyBorder="1" applyAlignment="1">
      <alignment wrapText="1"/>
    </xf>
    <xf numFmtId="164" fontId="27" fillId="0" borderId="3" xfId="2" applyFont="1" applyBorder="1" applyAlignment="1">
      <alignment wrapText="1"/>
    </xf>
    <xf numFmtId="0" fontId="28" fillId="0" borderId="3" xfId="0" applyFont="1" applyBorder="1"/>
    <xf numFmtId="0" fontId="22" fillId="0" borderId="3" xfId="0" applyFont="1" applyBorder="1" applyAlignment="1">
      <alignment wrapText="1"/>
    </xf>
    <xf numFmtId="164" fontId="22" fillId="0" borderId="3" xfId="2" applyFont="1" applyBorder="1" applyAlignment="1">
      <alignment wrapText="1"/>
    </xf>
    <xf numFmtId="0" fontId="29" fillId="0" borderId="3" xfId="0" applyFont="1" applyBorder="1"/>
    <xf numFmtId="0" fontId="30" fillId="0" borderId="3" xfId="0" applyFont="1" applyBorder="1" applyAlignment="1">
      <alignment wrapText="1"/>
    </xf>
    <xf numFmtId="164" fontId="30" fillId="0" borderId="3" xfId="2" applyFont="1" applyBorder="1" applyAlignment="1">
      <alignment wrapText="1"/>
    </xf>
    <xf numFmtId="0" fontId="29" fillId="0" borderId="3" xfId="0" applyFont="1" applyBorder="1" applyAlignment="1">
      <alignment horizontal="right"/>
    </xf>
    <xf numFmtId="0" fontId="29" fillId="0" borderId="3" xfId="0" applyFont="1" applyBorder="1" applyAlignment="1">
      <alignment wrapText="1"/>
    </xf>
    <xf numFmtId="164" fontId="29" fillId="0" borderId="3" xfId="2" applyFont="1" applyBorder="1" applyAlignment="1">
      <alignment wrapText="1"/>
    </xf>
    <xf numFmtId="0" fontId="31" fillId="0" borderId="3" xfId="0" applyFont="1" applyBorder="1"/>
    <xf numFmtId="0" fontId="32" fillId="0" borderId="3" xfId="0" applyFont="1" applyBorder="1" applyAlignment="1">
      <alignment wrapText="1"/>
    </xf>
    <xf numFmtId="164" fontId="32" fillId="0" borderId="3" xfId="2" applyFont="1" applyBorder="1" applyAlignment="1">
      <alignment wrapText="1"/>
    </xf>
    <xf numFmtId="0" fontId="32" fillId="0" borderId="3" xfId="0" applyFont="1" applyBorder="1"/>
    <xf numFmtId="0" fontId="6" fillId="0" borderId="3" xfId="0" applyFont="1" applyBorder="1" applyAlignment="1">
      <alignment horizontal="left"/>
    </xf>
    <xf numFmtId="164" fontId="32" fillId="0" borderId="3" xfId="2" applyFont="1" applyBorder="1"/>
    <xf numFmtId="0" fontId="25" fillId="5" borderId="3" xfId="0" applyFont="1" applyFill="1" applyBorder="1" applyAlignment="1">
      <alignment horizontal="left"/>
    </xf>
    <xf numFmtId="0" fontId="25" fillId="5" borderId="3" xfId="0" applyFont="1" applyFill="1" applyBorder="1" applyAlignment="1">
      <alignment wrapText="1"/>
    </xf>
    <xf numFmtId="164" fontId="25" fillId="5" borderId="3" xfId="2" applyFont="1" applyFill="1" applyBorder="1" applyAlignment="1" applyProtection="1">
      <alignment wrapText="1"/>
    </xf>
    <xf numFmtId="0" fontId="5" fillId="5" borderId="3" xfId="0" applyFont="1" applyFill="1" applyBorder="1" applyAlignment="1">
      <alignment horizontal="center"/>
    </xf>
    <xf numFmtId="0" fontId="5" fillId="5" borderId="3" xfId="0" applyFont="1" applyFill="1" applyBorder="1" applyAlignment="1">
      <alignment wrapText="1"/>
    </xf>
    <xf numFmtId="164" fontId="5" fillId="5" borderId="3" xfId="2" applyFont="1" applyFill="1" applyBorder="1" applyAlignment="1" applyProtection="1">
      <alignment wrapText="1"/>
    </xf>
    <xf numFmtId="0" fontId="31" fillId="0" borderId="3" xfId="0" applyFont="1" applyBorder="1" applyAlignment="1">
      <alignment horizontal="right"/>
    </xf>
    <xf numFmtId="164" fontId="31" fillId="0" borderId="3" xfId="2" applyFont="1" applyBorder="1"/>
    <xf numFmtId="164" fontId="6" fillId="0" borderId="3" xfId="2" applyFont="1" applyFill="1" applyBorder="1" applyAlignment="1" applyProtection="1">
      <alignment horizontal="left"/>
    </xf>
    <xf numFmtId="164" fontId="25" fillId="4" borderId="3" xfId="2" applyFont="1" applyFill="1" applyBorder="1" applyAlignment="1" applyProtection="1">
      <alignment horizontal="left"/>
    </xf>
    <xf numFmtId="0" fontId="0" fillId="2" borderId="0" xfId="0" applyFill="1"/>
    <xf numFmtId="0" fontId="6" fillId="2" borderId="7" xfId="0" applyFont="1" applyFill="1" applyBorder="1" applyAlignment="1">
      <alignment horizontal="left"/>
    </xf>
    <xf numFmtId="0" fontId="25" fillId="2" borderId="7" xfId="0" applyFont="1" applyFill="1" applyBorder="1" applyAlignment="1">
      <alignment horizontal="left"/>
    </xf>
    <xf numFmtId="164" fontId="25" fillId="5" borderId="3" xfId="2" applyFont="1" applyFill="1" applyBorder="1" applyAlignment="1" applyProtection="1">
      <alignment horizontal="left"/>
    </xf>
    <xf numFmtId="164" fontId="5" fillId="5" borderId="3" xfId="2" applyFont="1" applyFill="1" applyBorder="1" applyAlignment="1" applyProtection="1">
      <alignment horizontal="center"/>
    </xf>
    <xf numFmtId="0" fontId="22" fillId="2" borderId="3" xfId="0" applyFont="1" applyFill="1" applyBorder="1"/>
    <xf numFmtId="164" fontId="22" fillId="2" borderId="3" xfId="2" applyFont="1" applyFill="1" applyBorder="1"/>
    <xf numFmtId="9" fontId="3" fillId="2" borderId="3" xfId="1" applyFont="1" applyFill="1" applyBorder="1" applyAlignment="1">
      <alignment horizontal="left" vertical="center"/>
    </xf>
    <xf numFmtId="164" fontId="0" fillId="0" borderId="3" xfId="2" applyFont="1" applyBorder="1"/>
    <xf numFmtId="9" fontId="25" fillId="4" borderId="3" xfId="1" applyFont="1" applyFill="1" applyBorder="1" applyAlignment="1" applyProtection="1">
      <alignment wrapText="1"/>
    </xf>
    <xf numFmtId="9" fontId="22" fillId="2" borderId="3" xfId="1" applyFont="1" applyFill="1" applyBorder="1"/>
    <xf numFmtId="9" fontId="5" fillId="5" borderId="3" xfId="1" applyFont="1" applyFill="1" applyBorder="1" applyAlignment="1" applyProtection="1">
      <alignment wrapText="1"/>
    </xf>
    <xf numFmtId="164" fontId="37" fillId="0" borderId="3" xfId="2" applyFont="1" applyBorder="1"/>
    <xf numFmtId="164" fontId="25" fillId="2" borderId="0" xfId="2" applyFont="1" applyFill="1" applyBorder="1" applyAlignment="1" applyProtection="1">
      <alignment wrapText="1"/>
    </xf>
    <xf numFmtId="164" fontId="32" fillId="2" borderId="0" xfId="2" applyFont="1" applyFill="1" applyBorder="1"/>
    <xf numFmtId="9" fontId="32" fillId="0" borderId="3" xfId="2" applyNumberFormat="1" applyFont="1" applyBorder="1"/>
    <xf numFmtId="9" fontId="25" fillId="4" borderId="3" xfId="2" applyNumberFormat="1" applyFont="1" applyFill="1" applyBorder="1" applyAlignment="1" applyProtection="1">
      <alignment wrapText="1"/>
    </xf>
    <xf numFmtId="9" fontId="22" fillId="0" borderId="3" xfId="1" applyFont="1" applyBorder="1"/>
    <xf numFmtId="164" fontId="6" fillId="0" borderId="3" xfId="0" applyNumberFormat="1" applyFont="1" applyBorder="1"/>
    <xf numFmtId="164" fontId="3" fillId="0" borderId="0" xfId="2" applyFont="1" applyFill="1" applyBorder="1" applyAlignment="1" applyProtection="1">
      <alignment vertical="center" wrapText="1"/>
    </xf>
    <xf numFmtId="164" fontId="3" fillId="2" borderId="3" xfId="2" applyFont="1" applyFill="1" applyBorder="1" applyAlignment="1">
      <alignment horizontal="right"/>
    </xf>
    <xf numFmtId="164" fontId="3" fillId="2" borderId="3" xfId="2" applyFont="1" applyFill="1" applyBorder="1" applyAlignment="1" applyProtection="1">
      <alignment horizontal="right" wrapText="1"/>
    </xf>
    <xf numFmtId="1" fontId="6" fillId="3" borderId="3" xfId="0" applyNumberFormat="1" applyFont="1" applyFill="1" applyBorder="1" applyAlignment="1">
      <alignment horizontal="center" vertical="center" wrapText="1"/>
    </xf>
    <xf numFmtId="1" fontId="6" fillId="3" borderId="3" xfId="2" applyNumberFormat="1" applyFont="1" applyFill="1" applyBorder="1" applyAlignment="1" applyProtection="1">
      <alignment horizontal="center" vertical="center" wrapText="1"/>
    </xf>
    <xf numFmtId="164" fontId="6" fillId="2" borderId="3" xfId="2" applyFont="1" applyFill="1" applyBorder="1" applyAlignment="1">
      <alignment horizontal="right"/>
    </xf>
    <xf numFmtId="164" fontId="6" fillId="0" borderId="3" xfId="2" applyFont="1" applyFill="1" applyBorder="1" applyAlignment="1">
      <alignment horizontal="right"/>
    </xf>
    <xf numFmtId="9" fontId="6" fillId="0" borderId="3" xfId="1" applyFont="1" applyFill="1" applyBorder="1" applyAlignment="1">
      <alignment horizontal="right"/>
    </xf>
    <xf numFmtId="164" fontId="6" fillId="3" borderId="3" xfId="2" applyFont="1" applyFill="1" applyBorder="1" applyAlignment="1">
      <alignment horizontal="right"/>
    </xf>
    <xf numFmtId="9" fontId="6" fillId="3" borderId="3" xfId="1" applyFont="1" applyFill="1" applyBorder="1" applyAlignment="1">
      <alignment horizontal="right"/>
    </xf>
    <xf numFmtId="0" fontId="11" fillId="6" borderId="3" xfId="0" applyFont="1" applyFill="1" applyBorder="1" applyAlignment="1">
      <alignment horizontal="left" vertical="center" wrapText="1"/>
    </xf>
    <xf numFmtId="164" fontId="6" fillId="6" borderId="3" xfId="2" applyFont="1" applyFill="1" applyBorder="1" applyAlignment="1">
      <alignment horizontal="right"/>
    </xf>
    <xf numFmtId="9" fontId="1" fillId="6" borderId="3" xfId="1" applyFont="1" applyFill="1" applyBorder="1"/>
    <xf numFmtId="165" fontId="6" fillId="3" borderId="3" xfId="1" applyNumberFormat="1" applyFont="1" applyFill="1" applyBorder="1" applyAlignment="1">
      <alignment horizontal="right"/>
    </xf>
    <xf numFmtId="164" fontId="6" fillId="3" borderId="3" xfId="2" applyFont="1" applyFill="1" applyBorder="1" applyAlignment="1"/>
    <xf numFmtId="164" fontId="6" fillId="0" borderId="3" xfId="2" applyFont="1" applyBorder="1" applyAlignment="1"/>
    <xf numFmtId="164" fontId="1" fillId="0" borderId="3" xfId="2" applyFont="1" applyBorder="1"/>
    <xf numFmtId="164" fontId="31" fillId="0" borderId="3" xfId="2" applyFont="1" applyBorder="1" applyAlignment="1">
      <alignment wrapText="1"/>
    </xf>
    <xf numFmtId="0" fontId="1" fillId="2" borderId="0" xfId="0" applyFont="1" applyFill="1"/>
    <xf numFmtId="0" fontId="1" fillId="0" borderId="0" xfId="0" applyFont="1" applyAlignment="1">
      <alignment horizontal="left" vertical="top" wrapText="1"/>
    </xf>
    <xf numFmtId="0" fontId="11" fillId="3" borderId="1" xfId="0" quotePrefix="1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17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1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11" fillId="0" borderId="0" xfId="0" applyFont="1" applyAlignment="1">
      <alignment horizontal="left" vertical="top" wrapText="1"/>
    </xf>
    <xf numFmtId="0" fontId="11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/>
    </xf>
    <xf numFmtId="0" fontId="18" fillId="0" borderId="5" xfId="0" applyFont="1" applyBorder="1" applyAlignment="1">
      <alignment horizontal="left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left" vertical="center" wrapText="1"/>
    </xf>
    <xf numFmtId="0" fontId="33" fillId="2" borderId="4" xfId="0" applyFont="1" applyFill="1" applyBorder="1" applyAlignment="1">
      <alignment horizontal="left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33" fillId="2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19" fillId="0" borderId="0" xfId="0" applyFont="1" applyAlignment="1">
      <alignment horizontal="center"/>
    </xf>
  </cellXfs>
  <cellStyles count="4">
    <cellStyle name="Hiperveza" xfId="3" builtinId="8"/>
    <cellStyle name="Normalno" xfId="0" builtinId="0"/>
    <cellStyle name="Postotak" xfId="1" builtinId="5"/>
    <cellStyle name="Zarez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I%202023/Tablice%20za%20izvr&#353;enje%20na%205%20razini%20ra&#269;una%202023%20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III%202023/Tablice%20za%20izvr&#353;enje%20na%205%20razini%20ra&#269;una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ĆI DIO(uključeni župnijski P "/>
      <sheetName val="OPĆI DIO(bez županije)"/>
      <sheetName val="PLAN PRIHODA"/>
      <sheetName val="PLAN RASHODA I IZDATAKA"/>
    </sheetNames>
    <sheetDataSet>
      <sheetData sheetId="0"/>
      <sheetData sheetId="1"/>
      <sheetData sheetId="2">
        <row r="36">
          <cell r="J36">
            <v>1945</v>
          </cell>
        </row>
        <row r="39">
          <cell r="J39">
            <v>18055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ĆI DIO(uključeni župnijski P "/>
      <sheetName val="OPĆI DIO(bez županije)"/>
      <sheetName val="PLAN PRIHODA"/>
      <sheetName val="PLAN RASHODA I IZDATAKA"/>
    </sheetNames>
    <sheetDataSet>
      <sheetData sheetId="0"/>
      <sheetData sheetId="1"/>
      <sheetData sheetId="2">
        <row r="36">
          <cell r="J36">
            <v>1945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35"/>
  <sheetViews>
    <sheetView view="pageBreakPreview" zoomScale="70" zoomScaleNormal="100" zoomScaleSheetLayoutView="70" workbookViewId="0">
      <selection activeCell="G23" sqref="G23"/>
    </sheetView>
  </sheetViews>
  <sheetFormatPr defaultRowHeight="14.4" x14ac:dyDescent="0.3"/>
  <cols>
    <col min="5" max="9" width="25.33203125" customWidth="1"/>
    <col min="10" max="11" width="15.6640625" customWidth="1"/>
  </cols>
  <sheetData>
    <row r="1" spans="1:11" ht="42" customHeight="1" x14ac:dyDescent="0.3">
      <c r="A1" s="169" t="s">
        <v>399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1" ht="18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5.75" customHeight="1" x14ac:dyDescent="0.3">
      <c r="A3" s="169" t="s">
        <v>12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</row>
    <row r="4" spans="1:11" ht="36" customHeight="1" x14ac:dyDescent="0.3">
      <c r="A4" s="155"/>
      <c r="B4" s="155"/>
      <c r="C4" s="155"/>
      <c r="D4" s="2"/>
      <c r="E4" s="2"/>
      <c r="F4" s="2"/>
      <c r="G4" s="2"/>
      <c r="H4" s="2"/>
      <c r="I4" s="3"/>
      <c r="J4" s="3"/>
    </row>
    <row r="5" spans="1:11" ht="18" customHeight="1" x14ac:dyDescent="0.3">
      <c r="A5" s="169" t="s">
        <v>57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</row>
    <row r="6" spans="1:11" ht="18" customHeight="1" x14ac:dyDescent="0.3">
      <c r="A6" s="36"/>
      <c r="B6" s="38"/>
      <c r="C6" s="38"/>
      <c r="D6" s="38"/>
      <c r="E6" s="38"/>
      <c r="F6" s="38"/>
      <c r="G6" s="38"/>
      <c r="H6" s="38"/>
      <c r="I6" s="38"/>
      <c r="J6" s="38"/>
    </row>
    <row r="7" spans="1:11" x14ac:dyDescent="0.3">
      <c r="A7" s="177" t="s">
        <v>58</v>
      </c>
      <c r="B7" s="177"/>
      <c r="C7" s="177"/>
      <c r="D7" s="177"/>
      <c r="E7" s="177"/>
      <c r="F7" s="4"/>
      <c r="G7" s="4"/>
      <c r="H7" s="4"/>
      <c r="I7" s="4"/>
      <c r="J7" s="19"/>
    </row>
    <row r="8" spans="1:11" ht="26.4" x14ac:dyDescent="0.3">
      <c r="A8" s="159" t="s">
        <v>7</v>
      </c>
      <c r="B8" s="160"/>
      <c r="C8" s="160"/>
      <c r="D8" s="160"/>
      <c r="E8" s="161"/>
      <c r="F8" s="24" t="s">
        <v>393</v>
      </c>
      <c r="G8" s="1" t="s">
        <v>49</v>
      </c>
      <c r="H8" s="1" t="s">
        <v>46</v>
      </c>
      <c r="I8" s="24" t="s">
        <v>394</v>
      </c>
      <c r="J8" s="1" t="s">
        <v>16</v>
      </c>
      <c r="K8" s="1" t="s">
        <v>47</v>
      </c>
    </row>
    <row r="9" spans="1:11" s="27" customFormat="1" ht="10.199999999999999" x14ac:dyDescent="0.2">
      <c r="A9" s="162">
        <v>1</v>
      </c>
      <c r="B9" s="162"/>
      <c r="C9" s="162"/>
      <c r="D9" s="162"/>
      <c r="E9" s="163"/>
      <c r="F9" s="26">
        <v>2</v>
      </c>
      <c r="G9" s="25">
        <v>3</v>
      </c>
      <c r="H9" s="25">
        <v>4</v>
      </c>
      <c r="I9" s="25">
        <v>5</v>
      </c>
      <c r="J9" s="25" t="s">
        <v>18</v>
      </c>
      <c r="K9" s="25" t="s">
        <v>19</v>
      </c>
    </row>
    <row r="10" spans="1:11" x14ac:dyDescent="0.3">
      <c r="A10" s="175" t="s">
        <v>0</v>
      </c>
      <c r="B10" s="154"/>
      <c r="C10" s="154"/>
      <c r="D10" s="154"/>
      <c r="E10" s="176"/>
      <c r="F10" s="141">
        <f>F11+F12</f>
        <v>685937.11</v>
      </c>
      <c r="G10" s="141">
        <f t="shared" ref="G10:I10" si="0">G11+G12</f>
        <v>732650</v>
      </c>
      <c r="H10" s="141">
        <f t="shared" si="0"/>
        <v>871939</v>
      </c>
      <c r="I10" s="141">
        <f t="shared" si="0"/>
        <v>832712.34000000008</v>
      </c>
      <c r="J10" s="142">
        <f>I10/F10</f>
        <v>1.2139776779244384</v>
      </c>
      <c r="K10" s="142">
        <f>I10/H10</f>
        <v>0.95501215107937609</v>
      </c>
    </row>
    <row r="11" spans="1:11" x14ac:dyDescent="0.3">
      <c r="A11" s="164" t="s">
        <v>50</v>
      </c>
      <c r="B11" s="165"/>
      <c r="C11" s="165"/>
      <c r="D11" s="165"/>
      <c r="E11" s="173"/>
      <c r="F11" s="139">
        <f>' Račun prihoda i rashoda'!G10</f>
        <v>685937.11</v>
      </c>
      <c r="G11" s="139">
        <f>' Račun prihoda i rashoda'!H11</f>
        <v>732650</v>
      </c>
      <c r="H11" s="139">
        <f>' Račun prihoda i rashoda'!I10</f>
        <v>871939</v>
      </c>
      <c r="I11" s="139">
        <f>' Račun prihoda i rashoda'!J11</f>
        <v>832712.34000000008</v>
      </c>
      <c r="J11" s="140">
        <f t="shared" ref="J11:J16" si="1">I11/F11</f>
        <v>1.2139776779244384</v>
      </c>
      <c r="K11" s="140">
        <f>I11/H11</f>
        <v>0.95501215107937609</v>
      </c>
    </row>
    <row r="12" spans="1:11" x14ac:dyDescent="0.3">
      <c r="A12" s="172" t="s">
        <v>55</v>
      </c>
      <c r="B12" s="173"/>
      <c r="C12" s="173"/>
      <c r="D12" s="173"/>
      <c r="E12" s="173"/>
      <c r="F12" s="139"/>
      <c r="G12" s="139">
        <v>0</v>
      </c>
      <c r="H12" s="139">
        <v>0</v>
      </c>
      <c r="I12" s="139">
        <v>0</v>
      </c>
      <c r="J12" s="140"/>
      <c r="K12" s="140"/>
    </row>
    <row r="13" spans="1:11" x14ac:dyDescent="0.3">
      <c r="A13" s="20" t="s">
        <v>1</v>
      </c>
      <c r="B13" s="37"/>
      <c r="C13" s="37"/>
      <c r="D13" s="37"/>
      <c r="E13" s="37"/>
      <c r="F13" s="141">
        <f t="shared" ref="F13:I13" si="2">F14+F15</f>
        <v>689682.26</v>
      </c>
      <c r="G13" s="141">
        <f t="shared" si="2"/>
        <v>732650</v>
      </c>
      <c r="H13" s="141">
        <f t="shared" si="2"/>
        <v>871939</v>
      </c>
      <c r="I13" s="141">
        <f t="shared" si="2"/>
        <v>835336.16</v>
      </c>
      <c r="J13" s="142">
        <f t="shared" si="1"/>
        <v>1.211189860095865</v>
      </c>
      <c r="K13" s="142">
        <f t="shared" ref="K13:K15" si="3">I13/H13</f>
        <v>0.95802132947373619</v>
      </c>
    </row>
    <row r="14" spans="1:11" x14ac:dyDescent="0.3">
      <c r="A14" s="171" t="s">
        <v>51</v>
      </c>
      <c r="B14" s="165"/>
      <c r="C14" s="165"/>
      <c r="D14" s="165"/>
      <c r="E14" s="165"/>
      <c r="F14" s="139">
        <f>' Račun prihoda i rashoda'!G83</f>
        <v>675286.25</v>
      </c>
      <c r="G14" s="139">
        <f>' Račun prihoda i rashoda'!H239+' Račun prihoda i rashoda'!H86</f>
        <v>681289</v>
      </c>
      <c r="H14" s="139">
        <f>' Račun prihoda i rashoda'!I239+' Račun prihoda i rashoda'!I86</f>
        <v>832078</v>
      </c>
      <c r="I14" s="139">
        <f>' Račun prihoda i rashoda'!J239+' Račun prihoda i rashoda'!J86</f>
        <v>803063.24</v>
      </c>
      <c r="J14" s="140">
        <f t="shared" si="1"/>
        <v>1.1892190015715558</v>
      </c>
      <c r="K14" s="140">
        <f t="shared" si="3"/>
        <v>0.96512975946966506</v>
      </c>
    </row>
    <row r="15" spans="1:11" x14ac:dyDescent="0.3">
      <c r="A15" s="172" t="s">
        <v>52</v>
      </c>
      <c r="B15" s="173"/>
      <c r="C15" s="173"/>
      <c r="D15" s="173"/>
      <c r="E15" s="173"/>
      <c r="F15" s="139">
        <f>' Račun prihoda i rashoda'!G271</f>
        <v>14396.009999999998</v>
      </c>
      <c r="G15" s="139">
        <f>' Račun prihoda i rashoda'!H271</f>
        <v>51361</v>
      </c>
      <c r="H15" s="139">
        <f>' Račun prihoda i rashoda'!I271</f>
        <v>39861</v>
      </c>
      <c r="I15" s="139">
        <f>' Račun prihoda i rashoda'!J271</f>
        <v>32272.92</v>
      </c>
      <c r="J15" s="140"/>
      <c r="K15" s="140">
        <f t="shared" si="3"/>
        <v>0.80963648679160072</v>
      </c>
    </row>
    <row r="16" spans="1:11" x14ac:dyDescent="0.3">
      <c r="A16" s="153" t="s">
        <v>59</v>
      </c>
      <c r="B16" s="154"/>
      <c r="C16" s="154"/>
      <c r="D16" s="154"/>
      <c r="E16" s="154"/>
      <c r="F16" s="141">
        <f>F10-F13</f>
        <v>-3745.1500000000233</v>
      </c>
      <c r="G16" s="141">
        <f>G10-G13</f>
        <v>0</v>
      </c>
      <c r="H16" s="141">
        <f>H10-H13</f>
        <v>0</v>
      </c>
      <c r="I16" s="141">
        <f>I10-I13</f>
        <v>-2623.8199999999488</v>
      </c>
      <c r="J16" s="142">
        <f t="shared" si="1"/>
        <v>0.70059143158483173</v>
      </c>
      <c r="K16" s="142"/>
    </row>
    <row r="17" spans="1:42" ht="17.399999999999999" x14ac:dyDescent="0.3">
      <c r="A17" s="2"/>
      <c r="B17" s="15"/>
      <c r="C17" s="15"/>
      <c r="D17" s="15"/>
      <c r="E17" s="15"/>
      <c r="F17" s="15"/>
      <c r="G17" s="15"/>
      <c r="H17" s="16"/>
      <c r="I17" s="16"/>
      <c r="J17" s="16"/>
      <c r="K17" s="16"/>
    </row>
    <row r="18" spans="1:42" ht="18" customHeight="1" x14ac:dyDescent="0.3">
      <c r="A18" s="177" t="s">
        <v>60</v>
      </c>
      <c r="B18" s="177"/>
      <c r="C18" s="177"/>
      <c r="D18" s="177"/>
      <c r="E18" s="177"/>
      <c r="F18" s="15"/>
      <c r="G18" s="15"/>
      <c r="H18" s="16"/>
      <c r="I18" s="16"/>
      <c r="J18" s="16"/>
      <c r="K18" s="16"/>
    </row>
    <row r="19" spans="1:42" ht="26.4" x14ac:dyDescent="0.3">
      <c r="A19" s="159" t="s">
        <v>7</v>
      </c>
      <c r="B19" s="160"/>
      <c r="C19" s="160"/>
      <c r="D19" s="160"/>
      <c r="E19" s="161"/>
      <c r="F19" s="24" t="str">
        <f>F8</f>
        <v xml:space="preserve">OSTVARENJE/IZVRŠENJE 
1.-12.2022. </v>
      </c>
      <c r="G19" s="1" t="s">
        <v>49</v>
      </c>
      <c r="H19" s="1" t="s">
        <v>46</v>
      </c>
      <c r="I19" s="24" t="str">
        <f>I8</f>
        <v xml:space="preserve">OSTVARENJE/IZVRŠENJE 
1.-12.2023. </v>
      </c>
      <c r="J19" s="1" t="s">
        <v>16</v>
      </c>
      <c r="K19" s="1" t="s">
        <v>47</v>
      </c>
    </row>
    <row r="20" spans="1:42" s="27" customFormat="1" x14ac:dyDescent="0.3">
      <c r="A20" s="162">
        <v>1</v>
      </c>
      <c r="B20" s="162"/>
      <c r="C20" s="162"/>
      <c r="D20" s="162"/>
      <c r="E20" s="163"/>
      <c r="F20" s="26">
        <v>2</v>
      </c>
      <c r="G20" s="25">
        <v>3</v>
      </c>
      <c r="H20" s="25">
        <v>4</v>
      </c>
      <c r="I20" s="25">
        <v>5</v>
      </c>
      <c r="J20" s="25" t="s">
        <v>18</v>
      </c>
      <c r="K20" s="25" t="s">
        <v>19</v>
      </c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</row>
    <row r="21" spans="1:42" ht="15.75" customHeight="1" x14ac:dyDescent="0.3">
      <c r="A21" s="164" t="s">
        <v>53</v>
      </c>
      <c r="B21" s="166"/>
      <c r="C21" s="166"/>
      <c r="D21" s="166"/>
      <c r="E21" s="167"/>
      <c r="F21" s="17"/>
      <c r="G21" s="17"/>
      <c r="H21" s="148"/>
      <c r="I21" s="148"/>
      <c r="J21" s="17"/>
      <c r="K21" s="17"/>
    </row>
    <row r="22" spans="1:42" x14ac:dyDescent="0.3">
      <c r="A22" s="164" t="s">
        <v>54</v>
      </c>
      <c r="B22" s="165"/>
      <c r="C22" s="165"/>
      <c r="D22" s="165"/>
      <c r="E22" s="165"/>
      <c r="F22" s="17"/>
      <c r="G22" s="17"/>
      <c r="H22" s="148"/>
      <c r="I22" s="148"/>
      <c r="J22" s="17"/>
      <c r="K22" s="17"/>
    </row>
    <row r="23" spans="1:42" s="39" customFormat="1" ht="15" customHeight="1" x14ac:dyDescent="0.3">
      <c r="A23" s="156" t="s">
        <v>56</v>
      </c>
      <c r="B23" s="157"/>
      <c r="C23" s="157"/>
      <c r="D23" s="157"/>
      <c r="E23" s="158"/>
      <c r="F23" s="18"/>
      <c r="G23" s="18"/>
      <c r="H23" s="147"/>
      <c r="I23" s="147"/>
      <c r="J23" s="18"/>
      <c r="K23" s="18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</row>
    <row r="24" spans="1:42" s="39" customFormat="1" ht="15" customHeight="1" x14ac:dyDescent="0.3">
      <c r="A24" s="156" t="s">
        <v>61</v>
      </c>
      <c r="B24" s="157"/>
      <c r="C24" s="157"/>
      <c r="D24" s="157"/>
      <c r="E24" s="158"/>
      <c r="F24" s="141">
        <v>7173.54</v>
      </c>
      <c r="G24" s="18"/>
      <c r="H24" s="147">
        <v>3600</v>
      </c>
      <c r="I24" s="147">
        <v>3428.39</v>
      </c>
      <c r="J24" s="146">
        <f>I24/F24</f>
        <v>0.47792163980405766</v>
      </c>
      <c r="K24" s="142">
        <f>I24/H25</f>
        <v>0.95233055555555557</v>
      </c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</row>
    <row r="25" spans="1:42" x14ac:dyDescent="0.3">
      <c r="A25" s="153" t="s">
        <v>62</v>
      </c>
      <c r="B25" s="154"/>
      <c r="C25" s="154"/>
      <c r="D25" s="154"/>
      <c r="E25" s="154"/>
      <c r="F25" s="141">
        <f t="shared" ref="F25:I25" si="4">F24+F16</f>
        <v>3428.3899999999767</v>
      </c>
      <c r="G25" s="141">
        <f t="shared" si="4"/>
        <v>0</v>
      </c>
      <c r="H25" s="147">
        <f t="shared" si="4"/>
        <v>3600</v>
      </c>
      <c r="I25" s="147">
        <f t="shared" si="4"/>
        <v>804.5700000000511</v>
      </c>
      <c r="J25" s="146">
        <f>I25/F25</f>
        <v>0.23467866841288668</v>
      </c>
      <c r="K25" s="142">
        <f>I25/H25</f>
        <v>0.22349166666668085</v>
      </c>
    </row>
    <row r="26" spans="1:42" ht="15.6" x14ac:dyDescent="0.3">
      <c r="A26" s="12"/>
      <c r="B26" s="13"/>
      <c r="C26" s="13"/>
      <c r="D26" s="13"/>
      <c r="E26" s="13"/>
      <c r="F26" s="14"/>
      <c r="G26" s="14"/>
      <c r="H26" s="14"/>
      <c r="I26" s="14"/>
      <c r="J26" s="14"/>
    </row>
    <row r="27" spans="1:42" ht="15.6" x14ac:dyDescent="0.3">
      <c r="A27" s="168" t="s">
        <v>67</v>
      </c>
      <c r="B27" s="168"/>
      <c r="C27" s="168"/>
      <c r="D27" s="168"/>
      <c r="E27" s="168"/>
      <c r="F27" s="168"/>
      <c r="G27" s="168"/>
      <c r="H27" s="168"/>
      <c r="I27" s="168"/>
      <c r="J27" s="168"/>
      <c r="K27" s="168"/>
    </row>
    <row r="28" spans="1:42" ht="15.6" x14ac:dyDescent="0.3">
      <c r="A28" s="12"/>
      <c r="B28" s="13"/>
      <c r="C28" s="13"/>
      <c r="D28" s="13"/>
      <c r="E28" s="13"/>
      <c r="F28" s="14"/>
      <c r="G28" s="14"/>
      <c r="H28" s="14"/>
      <c r="I28" s="14"/>
      <c r="J28" s="14"/>
    </row>
    <row r="29" spans="1:42" ht="15" customHeight="1" x14ac:dyDescent="0.3">
      <c r="A29" s="174" t="s">
        <v>395</v>
      </c>
      <c r="B29" s="174"/>
      <c r="C29" s="174"/>
      <c r="D29" s="174"/>
      <c r="E29" s="174"/>
      <c r="F29" s="174"/>
      <c r="G29" s="174"/>
      <c r="H29" s="174"/>
      <c r="I29" s="174"/>
      <c r="J29" s="174"/>
      <c r="K29" s="174"/>
    </row>
    <row r="30" spans="1:42" x14ac:dyDescent="0.3">
      <c r="A30" s="35"/>
      <c r="B30" s="35"/>
      <c r="C30" s="35"/>
      <c r="D30" s="35"/>
      <c r="E30" s="35"/>
      <c r="F30" s="35"/>
      <c r="G30" s="35"/>
      <c r="H30" s="35"/>
      <c r="I30" s="35"/>
      <c r="J30" s="35"/>
    </row>
    <row r="31" spans="1:42" ht="15" customHeight="1" x14ac:dyDescent="0.3">
      <c r="A31" s="174" t="s">
        <v>63</v>
      </c>
      <c r="B31" s="174"/>
      <c r="C31" s="174"/>
      <c r="D31" s="174"/>
      <c r="E31" s="174"/>
      <c r="F31" s="174"/>
      <c r="G31" s="174"/>
      <c r="H31" s="174"/>
      <c r="I31" s="174"/>
      <c r="J31" s="174"/>
      <c r="K31" s="174"/>
    </row>
    <row r="32" spans="1:42" ht="36.75" customHeight="1" x14ac:dyDescent="0.3">
      <c r="A32" s="174"/>
      <c r="B32" s="174"/>
      <c r="C32" s="174"/>
      <c r="D32" s="174"/>
      <c r="E32" s="174"/>
      <c r="F32" s="174"/>
      <c r="G32" s="174"/>
      <c r="H32" s="174"/>
      <c r="I32" s="174"/>
      <c r="J32" s="174"/>
      <c r="K32" s="174"/>
    </row>
    <row r="33" spans="1:11" x14ac:dyDescent="0.3">
      <c r="A33" s="170"/>
      <c r="B33" s="170"/>
      <c r="C33" s="170"/>
      <c r="D33" s="170"/>
      <c r="E33" s="170"/>
      <c r="F33" s="170"/>
      <c r="G33" s="170"/>
      <c r="H33" s="170"/>
      <c r="I33" s="170"/>
      <c r="J33" s="170"/>
    </row>
    <row r="34" spans="1:11" ht="15" customHeight="1" x14ac:dyDescent="0.3">
      <c r="A34" s="152" t="s">
        <v>396</v>
      </c>
      <c r="B34" s="152"/>
      <c r="C34" s="152"/>
      <c r="D34" s="152"/>
      <c r="E34" s="152"/>
      <c r="F34" s="152"/>
      <c r="G34" s="152"/>
      <c r="H34" s="152"/>
      <c r="I34" s="152"/>
      <c r="J34" s="152"/>
      <c r="K34" s="152"/>
    </row>
    <row r="35" spans="1:11" x14ac:dyDescent="0.3">
      <c r="A35" s="152"/>
      <c r="B35" s="152"/>
      <c r="C35" s="152"/>
      <c r="D35" s="152"/>
      <c r="E35" s="152"/>
      <c r="F35" s="152"/>
      <c r="G35" s="152"/>
      <c r="H35" s="152"/>
      <c r="I35" s="152"/>
      <c r="J35" s="152"/>
      <c r="K35" s="152"/>
    </row>
  </sheetData>
  <mergeCells count="27">
    <mergeCell ref="A1:K1"/>
    <mergeCell ref="A3:K3"/>
    <mergeCell ref="A5:K5"/>
    <mergeCell ref="A33:E33"/>
    <mergeCell ref="F33:J33"/>
    <mergeCell ref="A14:E14"/>
    <mergeCell ref="A15:E15"/>
    <mergeCell ref="A29:K29"/>
    <mergeCell ref="A31:K32"/>
    <mergeCell ref="A9:E9"/>
    <mergeCell ref="A10:E10"/>
    <mergeCell ref="A11:E11"/>
    <mergeCell ref="A7:E7"/>
    <mergeCell ref="A8:E8"/>
    <mergeCell ref="A12:E12"/>
    <mergeCell ref="A18:E18"/>
    <mergeCell ref="A34:K35"/>
    <mergeCell ref="A16:E16"/>
    <mergeCell ref="A25:E25"/>
    <mergeCell ref="A4:C4"/>
    <mergeCell ref="A24:E24"/>
    <mergeCell ref="A19:E19"/>
    <mergeCell ref="A20:E20"/>
    <mergeCell ref="A22:E22"/>
    <mergeCell ref="A23:E23"/>
    <mergeCell ref="A21:E21"/>
    <mergeCell ref="A27:K27"/>
  </mergeCells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304"/>
  <sheetViews>
    <sheetView view="pageBreakPreview" zoomScale="60" zoomScaleNormal="10" workbookViewId="0">
      <selection activeCell="J278" activeCellId="1" sqref="J275 J278"/>
    </sheetView>
  </sheetViews>
  <sheetFormatPr defaultRowHeight="14.4" x14ac:dyDescent="0.3"/>
  <cols>
    <col min="2" max="2" width="8.21875" bestFit="1" customWidth="1"/>
    <col min="3" max="3" width="8.44140625" bestFit="1" customWidth="1"/>
    <col min="4" max="4" width="5.44140625" bestFit="1" customWidth="1"/>
    <col min="5" max="5" width="7" bestFit="1" customWidth="1"/>
    <col min="6" max="6" width="44.6640625" customWidth="1"/>
    <col min="7" max="10" width="25.33203125" customWidth="1"/>
    <col min="11" max="12" width="15.6640625" customWidth="1"/>
  </cols>
  <sheetData>
    <row r="1" spans="2:12" ht="17.399999999999999" x14ac:dyDescent="0.3">
      <c r="B1" s="2"/>
      <c r="C1" s="2"/>
      <c r="D1" s="2"/>
      <c r="E1" s="2"/>
      <c r="F1" s="2"/>
      <c r="G1" s="2"/>
      <c r="H1" s="2"/>
      <c r="I1" s="2"/>
      <c r="J1" s="2"/>
      <c r="K1" s="2"/>
    </row>
    <row r="2" spans="2:12" ht="15.6" x14ac:dyDescent="0.3">
      <c r="B2" s="169" t="s">
        <v>12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</row>
    <row r="3" spans="2:12" ht="17.399999999999999" x14ac:dyDescent="0.3">
      <c r="B3" s="2"/>
      <c r="C3" s="2"/>
      <c r="D3" s="2"/>
      <c r="E3" s="2"/>
      <c r="F3" s="2"/>
      <c r="G3" s="2"/>
      <c r="H3" s="2"/>
      <c r="I3" s="2"/>
      <c r="J3" s="3"/>
      <c r="K3" s="3"/>
    </row>
    <row r="4" spans="2:12" ht="15.6" x14ac:dyDescent="0.3">
      <c r="B4" s="169" t="s">
        <v>64</v>
      </c>
      <c r="C4" s="169"/>
      <c r="D4" s="169"/>
      <c r="E4" s="169"/>
      <c r="F4" s="169"/>
      <c r="G4" s="169"/>
      <c r="H4" s="169"/>
      <c r="I4" s="169"/>
      <c r="J4" s="169"/>
      <c r="K4" s="169"/>
      <c r="L4" s="169"/>
    </row>
    <row r="5" spans="2:12" ht="17.399999999999999" x14ac:dyDescent="0.3">
      <c r="B5" s="2"/>
      <c r="C5" s="2"/>
      <c r="D5" s="2"/>
      <c r="E5" s="2"/>
      <c r="F5" s="2"/>
      <c r="G5" s="2"/>
      <c r="H5" s="2"/>
      <c r="I5" s="2"/>
      <c r="J5" s="3"/>
      <c r="K5" s="3"/>
    </row>
    <row r="6" spans="2:12" ht="15.6" x14ac:dyDescent="0.3">
      <c r="B6" s="169" t="s">
        <v>17</v>
      </c>
      <c r="C6" s="169"/>
      <c r="D6" s="169"/>
      <c r="E6" s="169"/>
      <c r="F6" s="169"/>
      <c r="G6" s="169"/>
      <c r="H6" s="169"/>
      <c r="I6" s="169"/>
      <c r="J6" s="169"/>
      <c r="K6" s="169"/>
      <c r="L6" s="169"/>
    </row>
    <row r="7" spans="2:12" ht="17.399999999999999" x14ac:dyDescent="0.3">
      <c r="B7" s="2"/>
      <c r="C7" s="2"/>
      <c r="D7" s="2"/>
      <c r="E7" s="2"/>
      <c r="F7" s="2"/>
      <c r="G7" s="2"/>
      <c r="H7" s="2"/>
      <c r="I7" s="2"/>
      <c r="J7" s="3"/>
      <c r="K7" s="3"/>
    </row>
    <row r="8" spans="2:12" ht="26.4" x14ac:dyDescent="0.3">
      <c r="B8" s="181" t="s">
        <v>7</v>
      </c>
      <c r="C8" s="182"/>
      <c r="D8" s="182"/>
      <c r="E8" s="182"/>
      <c r="F8" s="183"/>
      <c r="G8" s="40" t="s">
        <v>393</v>
      </c>
      <c r="H8" s="40" t="s">
        <v>49</v>
      </c>
      <c r="I8" s="40" t="s">
        <v>46</v>
      </c>
      <c r="J8" s="40" t="s">
        <v>394</v>
      </c>
      <c r="K8" s="40" t="s">
        <v>16</v>
      </c>
      <c r="L8" s="40" t="s">
        <v>47</v>
      </c>
    </row>
    <row r="9" spans="2:12" x14ac:dyDescent="0.3">
      <c r="B9" s="181">
        <v>1</v>
      </c>
      <c r="C9" s="182"/>
      <c r="D9" s="182"/>
      <c r="E9" s="182"/>
      <c r="F9" s="183"/>
      <c r="G9" s="40">
        <v>2</v>
      </c>
      <c r="H9" s="40">
        <v>3</v>
      </c>
      <c r="I9" s="40">
        <v>4</v>
      </c>
      <c r="J9" s="40">
        <v>5</v>
      </c>
      <c r="K9" s="40" t="s">
        <v>18</v>
      </c>
      <c r="L9" s="40" t="s">
        <v>19</v>
      </c>
    </row>
    <row r="10" spans="2:12" x14ac:dyDescent="0.3">
      <c r="B10" s="7"/>
      <c r="C10" s="7"/>
      <c r="D10" s="7"/>
      <c r="E10" s="7"/>
      <c r="F10" s="7" t="s">
        <v>20</v>
      </c>
      <c r="G10" s="134">
        <f>G11+G75</f>
        <v>685937.11</v>
      </c>
      <c r="H10" s="134">
        <f t="shared" ref="H10:J10" si="0">H11+H75</f>
        <v>732650</v>
      </c>
      <c r="I10" s="134">
        <f t="shared" si="0"/>
        <v>871939</v>
      </c>
      <c r="J10" s="134">
        <f t="shared" si="0"/>
        <v>832712.34000000008</v>
      </c>
      <c r="K10" s="48">
        <f>J10/G10</f>
        <v>1.2139776779244384</v>
      </c>
      <c r="L10" s="48">
        <f>J10/I10</f>
        <v>0.95501215107937609</v>
      </c>
    </row>
    <row r="11" spans="2:12" x14ac:dyDescent="0.3">
      <c r="B11" s="7">
        <v>6</v>
      </c>
      <c r="C11" s="7"/>
      <c r="D11" s="7"/>
      <c r="E11" s="7"/>
      <c r="F11" s="7" t="s">
        <v>2</v>
      </c>
      <c r="G11" s="134">
        <f>G12+G27+G39+G51+G69</f>
        <v>685937.11</v>
      </c>
      <c r="H11" s="134">
        <f t="shared" ref="H11:J11" si="1">H12+H27+H39+H51+H69</f>
        <v>732650</v>
      </c>
      <c r="I11" s="134">
        <f>I12+I27+I39+I51+I69</f>
        <v>871939</v>
      </c>
      <c r="J11" s="134">
        <f t="shared" si="1"/>
        <v>832712.34000000008</v>
      </c>
      <c r="K11" s="48">
        <f t="shared" ref="K11:K72" si="2">J11/G11</f>
        <v>1.2139776779244384</v>
      </c>
      <c r="L11" s="48">
        <f t="shared" ref="L11:L72" si="3">J11/I11</f>
        <v>0.95501215107937609</v>
      </c>
    </row>
    <row r="12" spans="2:12" ht="26.4" x14ac:dyDescent="0.3">
      <c r="B12" s="7"/>
      <c r="C12" s="11">
        <v>63</v>
      </c>
      <c r="D12" s="11"/>
      <c r="E12" s="11"/>
      <c r="F12" s="11" t="s">
        <v>21</v>
      </c>
      <c r="G12" s="134">
        <f>G13+G14+G15+G16+G17+G21</f>
        <v>563458.6</v>
      </c>
      <c r="H12" s="134">
        <f>H13+H14+H15+H16+H17+H21</f>
        <v>578766</v>
      </c>
      <c r="I12" s="134">
        <f t="shared" ref="I12:J12" si="4">I13+I14+I15+I16+I17+I21</f>
        <v>716000</v>
      </c>
      <c r="J12" s="134">
        <f t="shared" si="4"/>
        <v>699669.4</v>
      </c>
      <c r="K12" s="48">
        <f t="shared" si="2"/>
        <v>1.2417405644354351</v>
      </c>
      <c r="L12" s="48">
        <f t="shared" si="3"/>
        <v>0.97719189944134077</v>
      </c>
    </row>
    <row r="13" spans="2:12" x14ac:dyDescent="0.3">
      <c r="B13" s="7"/>
      <c r="C13" s="11"/>
      <c r="D13" s="11">
        <v>631</v>
      </c>
      <c r="E13" s="11"/>
      <c r="F13" s="11" t="s">
        <v>68</v>
      </c>
      <c r="G13" s="134"/>
      <c r="H13" s="134"/>
      <c r="I13" s="134"/>
      <c r="J13" s="134"/>
      <c r="K13" s="48"/>
      <c r="L13" s="48"/>
    </row>
    <row r="14" spans="2:12" ht="26.4" x14ac:dyDescent="0.3">
      <c r="B14" s="7"/>
      <c r="C14" s="11"/>
      <c r="D14" s="11">
        <v>632</v>
      </c>
      <c r="E14" s="11"/>
      <c r="F14" s="11" t="s">
        <v>69</v>
      </c>
      <c r="G14" s="134"/>
      <c r="H14" s="134"/>
      <c r="I14" s="134"/>
      <c r="J14" s="122"/>
      <c r="K14" s="48"/>
      <c r="L14" s="48"/>
    </row>
    <row r="15" spans="2:12" x14ac:dyDescent="0.3">
      <c r="B15" s="7"/>
      <c r="C15" s="11"/>
      <c r="D15" s="11">
        <v>633</v>
      </c>
      <c r="E15" s="11"/>
      <c r="F15" s="11" t="s">
        <v>70</v>
      </c>
      <c r="G15" s="134">
        <v>3172.08</v>
      </c>
      <c r="H15" s="134"/>
      <c r="I15" s="134"/>
      <c r="J15" s="122"/>
      <c r="K15" s="48">
        <f t="shared" si="2"/>
        <v>0</v>
      </c>
      <c r="L15" s="48"/>
    </row>
    <row r="16" spans="2:12" x14ac:dyDescent="0.3">
      <c r="B16" s="7"/>
      <c r="C16" s="11"/>
      <c r="D16" s="11">
        <v>634</v>
      </c>
      <c r="E16" s="11"/>
      <c r="F16" s="11" t="s">
        <v>71</v>
      </c>
      <c r="G16" s="134"/>
      <c r="H16" s="134"/>
      <c r="I16" s="134"/>
      <c r="J16" s="122"/>
      <c r="K16" s="48"/>
      <c r="L16" s="48"/>
    </row>
    <row r="17" spans="2:12" ht="26.4" x14ac:dyDescent="0.3">
      <c r="B17" s="7"/>
      <c r="C17" s="11"/>
      <c r="D17" s="11">
        <v>636</v>
      </c>
      <c r="E17" s="11"/>
      <c r="F17" s="11" t="s">
        <v>72</v>
      </c>
      <c r="G17" s="134">
        <f>SUM(G18:G20)</f>
        <v>560286.52</v>
      </c>
      <c r="H17" s="134">
        <f t="shared" ref="H17:J17" si="5">SUM(H18:H20)</f>
        <v>563766</v>
      </c>
      <c r="I17" s="134">
        <f>716000-20000</f>
        <v>696000</v>
      </c>
      <c r="J17" s="134">
        <f t="shared" si="5"/>
        <v>689464.38</v>
      </c>
      <c r="K17" s="48">
        <f t="shared" si="2"/>
        <v>1.2305567872666292</v>
      </c>
      <c r="L17" s="48">
        <f t="shared" si="3"/>
        <v>0.99060974137931035</v>
      </c>
    </row>
    <row r="18" spans="2:12" ht="26.4" x14ac:dyDescent="0.3">
      <c r="B18" s="7"/>
      <c r="C18" s="11"/>
      <c r="D18" s="11"/>
      <c r="E18" s="11">
        <v>6361</v>
      </c>
      <c r="F18" s="11" t="s">
        <v>73</v>
      </c>
      <c r="G18" s="134"/>
      <c r="H18" s="134"/>
      <c r="I18" s="134"/>
      <c r="J18" s="122"/>
      <c r="K18" s="48"/>
      <c r="L18" s="48"/>
    </row>
    <row r="19" spans="2:12" ht="26.4" x14ac:dyDescent="0.3">
      <c r="B19" s="7"/>
      <c r="C19" s="11"/>
      <c r="D19" s="11"/>
      <c r="E19" s="11">
        <v>63612</v>
      </c>
      <c r="F19" s="11" t="s">
        <v>74</v>
      </c>
      <c r="G19" s="134">
        <v>550781.47</v>
      </c>
      <c r="H19" s="134">
        <v>553766</v>
      </c>
      <c r="I19" s="134">
        <v>690000</v>
      </c>
      <c r="J19" s="122">
        <v>681480.39</v>
      </c>
      <c r="K19" s="48">
        <f t="shared" si="2"/>
        <v>1.2372972351448208</v>
      </c>
      <c r="L19" s="48">
        <f t="shared" si="3"/>
        <v>0.98765273913043483</v>
      </c>
    </row>
    <row r="20" spans="2:12" ht="26.4" x14ac:dyDescent="0.3">
      <c r="B20" s="7"/>
      <c r="C20" s="11"/>
      <c r="D20" s="11"/>
      <c r="E20" s="11">
        <v>63613</v>
      </c>
      <c r="F20" s="11" t="s">
        <v>75</v>
      </c>
      <c r="G20" s="134">
        <v>9505.0499999999993</v>
      </c>
      <c r="H20" s="134">
        <v>10000</v>
      </c>
      <c r="I20" s="134">
        <v>10000</v>
      </c>
      <c r="J20" s="122">
        <v>7983.99</v>
      </c>
      <c r="K20" s="48">
        <f t="shared" si="2"/>
        <v>0.83997348777754988</v>
      </c>
      <c r="L20" s="48">
        <f t="shared" si="3"/>
        <v>0.79839899999999997</v>
      </c>
    </row>
    <row r="21" spans="2:12" ht="26.4" x14ac:dyDescent="0.3">
      <c r="B21" s="7"/>
      <c r="C21" s="11"/>
      <c r="D21" s="11">
        <v>638</v>
      </c>
      <c r="E21" s="11"/>
      <c r="F21" s="11" t="s">
        <v>76</v>
      </c>
      <c r="G21" s="134">
        <f t="shared" ref="G21:H21" si="6">G22</f>
        <v>0</v>
      </c>
      <c r="H21" s="134">
        <f t="shared" si="6"/>
        <v>15000</v>
      </c>
      <c r="I21" s="134">
        <f>I22</f>
        <v>20000</v>
      </c>
      <c r="J21" s="134">
        <f>J22</f>
        <v>10205.02</v>
      </c>
      <c r="K21" s="48">
        <v>0</v>
      </c>
      <c r="L21" s="48">
        <f t="shared" si="3"/>
        <v>0.51025100000000001</v>
      </c>
    </row>
    <row r="22" spans="2:12" ht="26.4" x14ac:dyDescent="0.3">
      <c r="B22" s="7"/>
      <c r="C22" s="11"/>
      <c r="D22" s="11"/>
      <c r="E22" s="11">
        <v>6381</v>
      </c>
      <c r="F22" s="11" t="s">
        <v>80</v>
      </c>
      <c r="G22" s="134">
        <f>SUM(G23:G26)</f>
        <v>0</v>
      </c>
      <c r="H22" s="134">
        <f t="shared" ref="H22:I22" si="7">SUM(H23:H26)</f>
        <v>15000</v>
      </c>
      <c r="I22" s="134">
        <f t="shared" si="7"/>
        <v>20000</v>
      </c>
      <c r="J22" s="134">
        <f>SUM(J23:J26)</f>
        <v>10205.02</v>
      </c>
      <c r="K22" s="48">
        <v>0</v>
      </c>
      <c r="L22" s="48">
        <f t="shared" si="3"/>
        <v>0.51025100000000001</v>
      </c>
    </row>
    <row r="23" spans="2:12" ht="26.4" x14ac:dyDescent="0.3">
      <c r="B23" s="7"/>
      <c r="C23" s="11"/>
      <c r="D23" s="11"/>
      <c r="E23" s="11">
        <v>63811</v>
      </c>
      <c r="F23" s="11" t="s">
        <v>81</v>
      </c>
      <c r="G23" s="134">
        <v>0</v>
      </c>
      <c r="H23" s="134">
        <v>15000</v>
      </c>
      <c r="I23" s="134">
        <v>20000</v>
      </c>
      <c r="J23" s="122">
        <f>10204.44+0.58</f>
        <v>10205.02</v>
      </c>
      <c r="K23" s="48">
        <v>0</v>
      </c>
      <c r="L23" s="48">
        <f t="shared" si="3"/>
        <v>0.51025100000000001</v>
      </c>
    </row>
    <row r="24" spans="2:12" ht="26.4" x14ac:dyDescent="0.3">
      <c r="B24" s="7"/>
      <c r="C24" s="11"/>
      <c r="D24" s="11"/>
      <c r="E24" s="11">
        <v>63812</v>
      </c>
      <c r="F24" s="11" t="s">
        <v>77</v>
      </c>
      <c r="G24" s="134"/>
      <c r="H24" s="134"/>
      <c r="I24" s="134"/>
      <c r="J24" s="122"/>
      <c r="K24" s="48"/>
      <c r="L24" s="48"/>
    </row>
    <row r="25" spans="2:12" ht="26.4" x14ac:dyDescent="0.3">
      <c r="B25" s="7"/>
      <c r="C25" s="11"/>
      <c r="D25" s="11"/>
      <c r="E25" s="11">
        <v>63813</v>
      </c>
      <c r="F25" s="11" t="s">
        <v>78</v>
      </c>
      <c r="G25" s="134"/>
      <c r="H25" s="134"/>
      <c r="I25" s="134"/>
      <c r="J25" s="122"/>
      <c r="K25" s="48"/>
      <c r="L25" s="48"/>
    </row>
    <row r="26" spans="2:12" ht="26.4" x14ac:dyDescent="0.3">
      <c r="B26" s="7"/>
      <c r="C26" s="11"/>
      <c r="D26" s="11"/>
      <c r="E26" s="11">
        <v>63814</v>
      </c>
      <c r="F26" s="11" t="s">
        <v>79</v>
      </c>
      <c r="G26" s="134"/>
      <c r="H26" s="134"/>
      <c r="I26" s="134"/>
      <c r="J26" s="122"/>
      <c r="K26" s="48"/>
      <c r="L26" s="48"/>
    </row>
    <row r="27" spans="2:12" x14ac:dyDescent="0.3">
      <c r="B27" s="7"/>
      <c r="C27" s="11">
        <v>64</v>
      </c>
      <c r="D27" s="11"/>
      <c r="E27" s="11"/>
      <c r="F27" s="11" t="s">
        <v>82</v>
      </c>
      <c r="G27" s="134">
        <f>G28+G37+0.01</f>
        <v>1226.3699999999999</v>
      </c>
      <c r="H27" s="134">
        <f t="shared" ref="H27:J27" si="8">H28+H37</f>
        <v>613</v>
      </c>
      <c r="I27" s="134">
        <f t="shared" si="8"/>
        <v>613</v>
      </c>
      <c r="J27" s="134">
        <f t="shared" si="8"/>
        <v>245.27</v>
      </c>
      <c r="K27" s="48">
        <f t="shared" si="2"/>
        <v>0.19999673834160983</v>
      </c>
      <c r="L27" s="48">
        <f t="shared" si="3"/>
        <v>0.40011419249592173</v>
      </c>
    </row>
    <row r="28" spans="2:12" x14ac:dyDescent="0.3">
      <c r="B28" s="7"/>
      <c r="C28" s="11"/>
      <c r="D28" s="11">
        <v>641</v>
      </c>
      <c r="E28" s="11"/>
      <c r="F28" s="11" t="s">
        <v>83</v>
      </c>
      <c r="G28" s="134"/>
      <c r="H28" s="134"/>
      <c r="I28" s="134"/>
      <c r="J28" s="122"/>
      <c r="K28" s="48"/>
      <c r="L28" s="48"/>
    </row>
    <row r="29" spans="2:12" x14ac:dyDescent="0.3">
      <c r="B29" s="7"/>
      <c r="C29" s="11"/>
      <c r="D29" s="11"/>
      <c r="E29" s="11">
        <v>6412</v>
      </c>
      <c r="F29" s="11" t="s">
        <v>84</v>
      </c>
      <c r="G29" s="134">
        <f>SUM(G30:G33)</f>
        <v>0</v>
      </c>
      <c r="H29" s="134">
        <f t="shared" ref="H29:J29" si="9">SUM(H30:H33)</f>
        <v>0</v>
      </c>
      <c r="I29" s="134">
        <f t="shared" si="9"/>
        <v>0</v>
      </c>
      <c r="J29" s="134">
        <f t="shared" si="9"/>
        <v>0</v>
      </c>
      <c r="K29" s="48"/>
      <c r="L29" s="48"/>
    </row>
    <row r="30" spans="2:12" x14ac:dyDescent="0.3">
      <c r="B30" s="7"/>
      <c r="C30" s="11"/>
      <c r="D30" s="11"/>
      <c r="E30" s="11">
        <v>64121</v>
      </c>
      <c r="F30" s="11" t="s">
        <v>85</v>
      </c>
      <c r="G30" s="134"/>
      <c r="H30" s="134"/>
      <c r="I30" s="134"/>
      <c r="J30" s="122"/>
      <c r="K30" s="48"/>
      <c r="L30" s="48"/>
    </row>
    <row r="31" spans="2:12" x14ac:dyDescent="0.3">
      <c r="B31" s="7"/>
      <c r="C31" s="11"/>
      <c r="D31" s="11"/>
      <c r="E31" s="11">
        <v>64122</v>
      </c>
      <c r="F31" s="11" t="s">
        <v>86</v>
      </c>
      <c r="G31" s="134"/>
      <c r="H31" s="134"/>
      <c r="I31" s="134"/>
      <c r="J31" s="122"/>
      <c r="K31" s="48"/>
      <c r="L31" s="48"/>
    </row>
    <row r="32" spans="2:12" x14ac:dyDescent="0.3">
      <c r="B32" s="7"/>
      <c r="C32" s="11"/>
      <c r="D32" s="11"/>
      <c r="E32" s="11">
        <v>64123</v>
      </c>
      <c r="F32" s="11" t="s">
        <v>87</v>
      </c>
      <c r="G32" s="134"/>
      <c r="H32" s="134"/>
      <c r="I32" s="134"/>
      <c r="J32" s="122"/>
      <c r="K32" s="48"/>
      <c r="L32" s="48"/>
    </row>
    <row r="33" spans="2:12" x14ac:dyDescent="0.3">
      <c r="B33" s="7"/>
      <c r="C33" s="11"/>
      <c r="D33" s="11"/>
      <c r="E33" s="11">
        <v>64129</v>
      </c>
      <c r="F33" s="11" t="s">
        <v>88</v>
      </c>
      <c r="G33" s="134"/>
      <c r="H33" s="134"/>
      <c r="I33" s="134"/>
      <c r="J33" s="122"/>
      <c r="K33" s="48"/>
      <c r="L33" s="48"/>
    </row>
    <row r="34" spans="2:12" ht="26.4" x14ac:dyDescent="0.3">
      <c r="B34" s="7"/>
      <c r="C34" s="11"/>
      <c r="D34" s="11"/>
      <c r="E34" s="11">
        <v>6413</v>
      </c>
      <c r="F34" s="11" t="s">
        <v>89</v>
      </c>
      <c r="G34" s="134">
        <f>SUM(G35:G36)</f>
        <v>0</v>
      </c>
      <c r="H34" s="134">
        <f t="shared" ref="H34:J34" si="10">SUM(H35:H36)</f>
        <v>0</v>
      </c>
      <c r="I34" s="134">
        <f t="shared" si="10"/>
        <v>0</v>
      </c>
      <c r="J34" s="134">
        <f t="shared" si="10"/>
        <v>0</v>
      </c>
      <c r="K34" s="48"/>
      <c r="L34" s="48"/>
    </row>
    <row r="35" spans="2:12" x14ac:dyDescent="0.3">
      <c r="B35" s="7"/>
      <c r="C35" s="11"/>
      <c r="D35" s="11"/>
      <c r="E35" s="11">
        <v>64131</v>
      </c>
      <c r="F35" s="11" t="s">
        <v>90</v>
      </c>
      <c r="G35" s="134"/>
      <c r="H35" s="134"/>
      <c r="I35" s="134"/>
      <c r="J35" s="122"/>
      <c r="K35" s="48"/>
      <c r="L35" s="48"/>
    </row>
    <row r="36" spans="2:12" x14ac:dyDescent="0.3">
      <c r="B36" s="7"/>
      <c r="C36" s="11"/>
      <c r="D36" s="11"/>
      <c r="E36" s="11">
        <v>64132</v>
      </c>
      <c r="F36" s="11" t="s">
        <v>91</v>
      </c>
      <c r="G36" s="134"/>
      <c r="H36" s="134"/>
      <c r="I36" s="134"/>
      <c r="J36" s="122"/>
      <c r="K36" s="48"/>
      <c r="L36" s="48"/>
    </row>
    <row r="37" spans="2:12" x14ac:dyDescent="0.3">
      <c r="B37" s="7"/>
      <c r="C37" s="11"/>
      <c r="D37" s="11">
        <v>642</v>
      </c>
      <c r="E37" s="11"/>
      <c r="F37" s="11" t="s">
        <v>129</v>
      </c>
      <c r="G37" s="134">
        <f>G38</f>
        <v>1226.3599999999999</v>
      </c>
      <c r="H37" s="134">
        <f t="shared" ref="H37:J37" si="11">H38</f>
        <v>613</v>
      </c>
      <c r="I37" s="134">
        <f t="shared" si="11"/>
        <v>613</v>
      </c>
      <c r="J37" s="134">
        <f t="shared" si="11"/>
        <v>245.27</v>
      </c>
      <c r="K37" s="48">
        <f t="shared" si="2"/>
        <v>0.19999836915750679</v>
      </c>
      <c r="L37" s="48">
        <f t="shared" si="3"/>
        <v>0.40011419249592173</v>
      </c>
    </row>
    <row r="38" spans="2:12" ht="26.4" x14ac:dyDescent="0.3">
      <c r="B38" s="7"/>
      <c r="C38" s="11"/>
      <c r="D38" s="11"/>
      <c r="E38" s="11">
        <v>64229</v>
      </c>
      <c r="F38" s="11" t="s">
        <v>92</v>
      </c>
      <c r="G38" s="134">
        <v>1226.3599999999999</v>
      </c>
      <c r="H38" s="134">
        <v>613</v>
      </c>
      <c r="I38" s="134">
        <v>613</v>
      </c>
      <c r="J38" s="122">
        <v>245.27</v>
      </c>
      <c r="K38" s="48">
        <f t="shared" si="2"/>
        <v>0.19999836915750679</v>
      </c>
      <c r="L38" s="48">
        <f t="shared" si="3"/>
        <v>0.40011419249592173</v>
      </c>
    </row>
    <row r="39" spans="2:12" ht="26.4" x14ac:dyDescent="0.3">
      <c r="B39" s="7"/>
      <c r="C39" s="11">
        <v>65</v>
      </c>
      <c r="D39" s="11"/>
      <c r="E39" s="11"/>
      <c r="F39" s="11" t="s">
        <v>93</v>
      </c>
      <c r="G39" s="134">
        <f>G40</f>
        <v>6252.97</v>
      </c>
      <c r="H39" s="134">
        <f t="shared" ref="H39:J40" si="12">H40</f>
        <v>11945</v>
      </c>
      <c r="I39" s="134">
        <f t="shared" si="12"/>
        <v>20000</v>
      </c>
      <c r="J39" s="134">
        <f t="shared" si="12"/>
        <v>3190.37</v>
      </c>
      <c r="K39" s="48">
        <f t="shared" si="2"/>
        <v>0.5102167450027747</v>
      </c>
      <c r="L39" s="48">
        <f t="shared" si="3"/>
        <v>0.15951850000000001</v>
      </c>
    </row>
    <row r="40" spans="2:12" x14ac:dyDescent="0.3">
      <c r="B40" s="7"/>
      <c r="C40" s="11"/>
      <c r="D40" s="11">
        <v>652</v>
      </c>
      <c r="E40" s="11"/>
      <c r="F40" s="11" t="s">
        <v>94</v>
      </c>
      <c r="G40" s="134">
        <f>G41</f>
        <v>6252.97</v>
      </c>
      <c r="H40" s="134">
        <f t="shared" si="12"/>
        <v>11945</v>
      </c>
      <c r="I40" s="134">
        <f t="shared" si="12"/>
        <v>20000</v>
      </c>
      <c r="J40" s="134">
        <f t="shared" si="12"/>
        <v>3190.37</v>
      </c>
      <c r="K40" s="48">
        <f t="shared" si="2"/>
        <v>0.5102167450027747</v>
      </c>
      <c r="L40" s="48">
        <f t="shared" si="3"/>
        <v>0.15951850000000001</v>
      </c>
    </row>
    <row r="41" spans="2:12" x14ac:dyDescent="0.3">
      <c r="B41" s="7"/>
      <c r="C41" s="11"/>
      <c r="D41" s="11"/>
      <c r="E41" s="11">
        <v>6526</v>
      </c>
      <c r="F41" s="11" t="s">
        <v>95</v>
      </c>
      <c r="G41" s="134">
        <f>SUM(G42:G50)</f>
        <v>6252.97</v>
      </c>
      <c r="H41" s="134">
        <f t="shared" ref="H41:J41" si="13">SUM(H42:H50)</f>
        <v>11945</v>
      </c>
      <c r="I41" s="134">
        <f t="shared" si="13"/>
        <v>20000</v>
      </c>
      <c r="J41" s="134">
        <f t="shared" si="13"/>
        <v>3190.37</v>
      </c>
      <c r="K41" s="48">
        <f t="shared" si="2"/>
        <v>0.5102167450027747</v>
      </c>
      <c r="L41" s="48">
        <f t="shared" si="3"/>
        <v>0.15951850000000001</v>
      </c>
    </row>
    <row r="42" spans="2:12" x14ac:dyDescent="0.3">
      <c r="B42" s="7"/>
      <c r="C42" s="11"/>
      <c r="D42" s="11"/>
      <c r="E42" s="11">
        <v>65261</v>
      </c>
      <c r="F42" s="11" t="s">
        <v>96</v>
      </c>
      <c r="G42" s="134"/>
      <c r="H42" s="134">
        <f>'[1]PLAN PRIHODA'!$J$36</f>
        <v>1945</v>
      </c>
      <c r="I42" s="134">
        <f>'[2]PLAN PRIHODA'!$J$36</f>
        <v>1945</v>
      </c>
      <c r="J42" s="122"/>
      <c r="K42" s="48"/>
      <c r="L42" s="48">
        <f t="shared" si="3"/>
        <v>0</v>
      </c>
    </row>
    <row r="43" spans="2:12" x14ac:dyDescent="0.3">
      <c r="B43" s="7"/>
      <c r="C43" s="11"/>
      <c r="D43" s="11"/>
      <c r="E43" s="11">
        <v>65262</v>
      </c>
      <c r="F43" s="11" t="s">
        <v>97</v>
      </c>
      <c r="G43" s="134"/>
      <c r="H43" s="134"/>
      <c r="I43" s="134"/>
      <c r="J43" s="122"/>
      <c r="K43" s="48"/>
      <c r="L43" s="48"/>
    </row>
    <row r="44" spans="2:12" x14ac:dyDescent="0.3">
      <c r="B44" s="7"/>
      <c r="C44" s="11"/>
      <c r="D44" s="11"/>
      <c r="E44" s="11">
        <v>65263</v>
      </c>
      <c r="F44" s="11" t="s">
        <v>98</v>
      </c>
      <c r="G44" s="134"/>
      <c r="H44" s="134"/>
      <c r="I44" s="134"/>
      <c r="J44" s="122"/>
      <c r="K44" s="48"/>
      <c r="L44" s="48"/>
    </row>
    <row r="45" spans="2:12" ht="26.4" x14ac:dyDescent="0.3">
      <c r="B45" s="7"/>
      <c r="C45" s="11"/>
      <c r="D45" s="11"/>
      <c r="E45" s="11">
        <v>65264</v>
      </c>
      <c r="F45" s="11" t="s">
        <v>99</v>
      </c>
      <c r="G45" s="134">
        <v>6252.97</v>
      </c>
      <c r="H45" s="134">
        <v>10000</v>
      </c>
      <c r="I45" s="134">
        <f>'[1]PLAN PRIHODA'!$J$39</f>
        <v>18055</v>
      </c>
      <c r="J45" s="122">
        <v>3190.37</v>
      </c>
      <c r="K45" s="48">
        <f t="shared" si="2"/>
        <v>0.5102167450027747</v>
      </c>
      <c r="L45" s="48">
        <f t="shared" si="3"/>
        <v>0.17670285239545833</v>
      </c>
    </row>
    <row r="46" spans="2:12" x14ac:dyDescent="0.3">
      <c r="B46" s="7"/>
      <c r="C46" s="11"/>
      <c r="D46" s="11"/>
      <c r="E46" s="11">
        <v>65265</v>
      </c>
      <c r="F46" s="11" t="s">
        <v>100</v>
      </c>
      <c r="G46" s="134"/>
      <c r="H46" s="134"/>
      <c r="I46" s="134"/>
      <c r="J46" s="122"/>
      <c r="K46" s="48"/>
      <c r="L46" s="48"/>
    </row>
    <row r="47" spans="2:12" ht="26.4" x14ac:dyDescent="0.3">
      <c r="B47" s="7"/>
      <c r="C47" s="11"/>
      <c r="D47" s="11"/>
      <c r="E47" s="11">
        <v>65266</v>
      </c>
      <c r="F47" s="11" t="s">
        <v>101</v>
      </c>
      <c r="G47" s="134"/>
      <c r="H47" s="134"/>
      <c r="I47" s="134"/>
      <c r="J47" s="122"/>
      <c r="K47" s="48"/>
      <c r="L47" s="48"/>
    </row>
    <row r="48" spans="2:12" ht="26.4" x14ac:dyDescent="0.3">
      <c r="B48" s="7"/>
      <c r="C48" s="11"/>
      <c r="D48" s="11"/>
      <c r="E48" s="11">
        <v>65267</v>
      </c>
      <c r="F48" s="11" t="s">
        <v>102</v>
      </c>
      <c r="G48" s="134"/>
      <c r="H48" s="134"/>
      <c r="I48" s="134"/>
      <c r="J48" s="122"/>
      <c r="K48" s="48"/>
      <c r="L48" s="48"/>
    </row>
    <row r="49" spans="2:12" x14ac:dyDescent="0.3">
      <c r="B49" s="7"/>
      <c r="C49" s="11"/>
      <c r="D49" s="11"/>
      <c r="E49" s="11">
        <v>65268</v>
      </c>
      <c r="F49" s="11" t="s">
        <v>103</v>
      </c>
      <c r="G49" s="134"/>
      <c r="H49" s="134"/>
      <c r="I49" s="134"/>
      <c r="J49" s="122"/>
      <c r="K49" s="48"/>
      <c r="L49" s="48"/>
    </row>
    <row r="50" spans="2:12" ht="26.4" x14ac:dyDescent="0.3">
      <c r="B50" s="7"/>
      <c r="C50" s="11"/>
      <c r="D50" s="11"/>
      <c r="E50" s="11">
        <v>65269</v>
      </c>
      <c r="F50" s="11" t="s">
        <v>104</v>
      </c>
      <c r="G50" s="134"/>
      <c r="H50" s="134"/>
      <c r="I50" s="134"/>
      <c r="J50" s="122"/>
      <c r="K50" s="48"/>
      <c r="L50" s="48"/>
    </row>
    <row r="51" spans="2:12" ht="39.6" x14ac:dyDescent="0.3">
      <c r="B51" s="7"/>
      <c r="C51" s="11">
        <v>66</v>
      </c>
      <c r="D51" s="11"/>
      <c r="E51" s="11"/>
      <c r="F51" s="11" t="s">
        <v>105</v>
      </c>
      <c r="G51" s="134">
        <f>G52+G58</f>
        <v>0</v>
      </c>
      <c r="H51" s="134">
        <f t="shared" ref="H51:J51" si="14">H52+H58</f>
        <v>25398</v>
      </c>
      <c r="I51" s="134">
        <f t="shared" si="14"/>
        <v>19398</v>
      </c>
      <c r="J51" s="134">
        <f t="shared" si="14"/>
        <v>19739.23</v>
      </c>
      <c r="K51" s="48">
        <v>0</v>
      </c>
      <c r="L51" s="48">
        <f t="shared" si="3"/>
        <v>1.017590988761728</v>
      </c>
    </row>
    <row r="52" spans="2:12" ht="26.4" x14ac:dyDescent="0.3">
      <c r="B52" s="7"/>
      <c r="C52" s="11"/>
      <c r="D52" s="11">
        <v>661</v>
      </c>
      <c r="E52" s="11"/>
      <c r="F52" s="11" t="s">
        <v>106</v>
      </c>
      <c r="G52" s="134">
        <f>G53+G56</f>
        <v>0</v>
      </c>
      <c r="H52" s="134">
        <f t="shared" ref="H52:J52" si="15">H53+H56</f>
        <v>0</v>
      </c>
      <c r="I52" s="134">
        <f t="shared" si="15"/>
        <v>0</v>
      </c>
      <c r="J52" s="134">
        <f t="shared" si="15"/>
        <v>0</v>
      </c>
      <c r="K52" s="48"/>
      <c r="L52" s="48"/>
    </row>
    <row r="53" spans="2:12" x14ac:dyDescent="0.3">
      <c r="B53" s="7"/>
      <c r="C53" s="11"/>
      <c r="D53" s="11"/>
      <c r="E53" s="11">
        <v>6614</v>
      </c>
      <c r="F53" s="11" t="s">
        <v>107</v>
      </c>
      <c r="G53" s="134">
        <f>SUM(G54:G55)</f>
        <v>0</v>
      </c>
      <c r="H53" s="134">
        <f t="shared" ref="H53:J53" si="16">SUM(H54:H55)</f>
        <v>0</v>
      </c>
      <c r="I53" s="134">
        <f t="shared" si="16"/>
        <v>0</v>
      </c>
      <c r="J53" s="134">
        <f t="shared" si="16"/>
        <v>0</v>
      </c>
      <c r="K53" s="48"/>
      <c r="L53" s="48"/>
    </row>
    <row r="54" spans="2:12" x14ac:dyDescent="0.3">
      <c r="B54" s="7"/>
      <c r="C54" s="11"/>
      <c r="D54" s="11"/>
      <c r="E54" s="11">
        <v>66141</v>
      </c>
      <c r="F54" s="11" t="s">
        <v>108</v>
      </c>
      <c r="G54" s="134"/>
      <c r="H54" s="134"/>
      <c r="I54" s="134"/>
      <c r="J54" s="122"/>
      <c r="K54" s="48"/>
      <c r="L54" s="48"/>
    </row>
    <row r="55" spans="2:12" x14ac:dyDescent="0.3">
      <c r="B55" s="7"/>
      <c r="C55" s="11"/>
      <c r="D55" s="11"/>
      <c r="E55" s="11">
        <v>66142</v>
      </c>
      <c r="F55" s="11" t="s">
        <v>109</v>
      </c>
      <c r="G55" s="134"/>
      <c r="H55" s="134"/>
      <c r="I55" s="134"/>
      <c r="J55" s="122"/>
      <c r="K55" s="48"/>
      <c r="L55" s="48"/>
    </row>
    <row r="56" spans="2:12" x14ac:dyDescent="0.3">
      <c r="B56" s="7"/>
      <c r="C56" s="11"/>
      <c r="D56" s="11"/>
      <c r="E56" s="11">
        <v>6615</v>
      </c>
      <c r="F56" s="11" t="s">
        <v>110</v>
      </c>
      <c r="G56" s="134">
        <f>G57</f>
        <v>0</v>
      </c>
      <c r="H56" s="134">
        <f t="shared" ref="H56:J56" si="17">H57</f>
        <v>0</v>
      </c>
      <c r="I56" s="134">
        <f t="shared" si="17"/>
        <v>0</v>
      </c>
      <c r="J56" s="134">
        <f t="shared" si="17"/>
        <v>0</v>
      </c>
      <c r="K56" s="48"/>
      <c r="L56" s="48"/>
    </row>
    <row r="57" spans="2:12" x14ac:dyDescent="0.3">
      <c r="B57" s="7"/>
      <c r="C57" s="11"/>
      <c r="D57" s="11"/>
      <c r="E57" s="11">
        <v>66151</v>
      </c>
      <c r="F57" s="11" t="s">
        <v>111</v>
      </c>
      <c r="G57" s="134"/>
      <c r="H57" s="134"/>
      <c r="I57" s="134"/>
      <c r="J57" s="122"/>
      <c r="K57" s="48"/>
      <c r="L57" s="48"/>
    </row>
    <row r="58" spans="2:12" ht="39.6" x14ac:dyDescent="0.3">
      <c r="B58" s="7"/>
      <c r="C58" s="11"/>
      <c r="D58" s="11">
        <v>663</v>
      </c>
      <c r="E58" s="11"/>
      <c r="F58" s="11" t="s">
        <v>112</v>
      </c>
      <c r="G58" s="134">
        <f>G59+G64</f>
        <v>0</v>
      </c>
      <c r="H58" s="134">
        <f t="shared" ref="H58:J58" si="18">H59+H64</f>
        <v>25398</v>
      </c>
      <c r="I58" s="134">
        <f t="shared" si="18"/>
        <v>19398</v>
      </c>
      <c r="J58" s="134">
        <f t="shared" si="18"/>
        <v>19739.23</v>
      </c>
      <c r="K58" s="48">
        <v>0</v>
      </c>
      <c r="L58" s="48">
        <f t="shared" si="3"/>
        <v>1.017590988761728</v>
      </c>
    </row>
    <row r="59" spans="2:12" x14ac:dyDescent="0.3">
      <c r="B59" s="7"/>
      <c r="C59" s="11"/>
      <c r="D59" s="11"/>
      <c r="E59" s="11">
        <v>6631</v>
      </c>
      <c r="F59" s="11" t="s">
        <v>113</v>
      </c>
      <c r="G59" s="134">
        <f>SUM(G60:G63)</f>
        <v>0</v>
      </c>
      <c r="H59" s="134">
        <f t="shared" ref="H59:J59" si="19">SUM(H60:H63)</f>
        <v>0</v>
      </c>
      <c r="I59" s="134">
        <f t="shared" si="19"/>
        <v>0</v>
      </c>
      <c r="J59" s="134">
        <f t="shared" si="19"/>
        <v>0</v>
      </c>
      <c r="K59" s="48"/>
      <c r="L59" s="48"/>
    </row>
    <row r="60" spans="2:12" x14ac:dyDescent="0.3">
      <c r="B60" s="7"/>
      <c r="C60" s="11"/>
      <c r="D60" s="11"/>
      <c r="E60" s="11">
        <v>66311</v>
      </c>
      <c r="F60" s="11" t="s">
        <v>114</v>
      </c>
      <c r="G60" s="134"/>
      <c r="H60" s="134"/>
      <c r="I60" s="134"/>
      <c r="J60" s="122"/>
      <c r="K60" s="48"/>
      <c r="L60" s="48"/>
    </row>
    <row r="61" spans="2:12" x14ac:dyDescent="0.3">
      <c r="B61" s="7"/>
      <c r="C61" s="11"/>
      <c r="D61" s="11"/>
      <c r="E61" s="11">
        <v>66312</v>
      </c>
      <c r="F61" s="11" t="s">
        <v>115</v>
      </c>
      <c r="G61" s="134"/>
      <c r="H61" s="134"/>
      <c r="I61" s="134"/>
      <c r="J61" s="122"/>
      <c r="K61" s="48"/>
      <c r="L61" s="48"/>
    </row>
    <row r="62" spans="2:12" x14ac:dyDescent="0.3">
      <c r="B62" s="7"/>
      <c r="C62" s="11"/>
      <c r="D62" s="11"/>
      <c r="E62" s="11">
        <v>66313</v>
      </c>
      <c r="F62" s="11" t="s">
        <v>116</v>
      </c>
      <c r="G62" s="134"/>
      <c r="H62" s="134"/>
      <c r="I62" s="134"/>
      <c r="J62" s="122"/>
      <c r="K62" s="48"/>
      <c r="L62" s="48"/>
    </row>
    <row r="63" spans="2:12" ht="26.4" x14ac:dyDescent="0.3">
      <c r="B63" s="7"/>
      <c r="C63" s="11"/>
      <c r="D63" s="11"/>
      <c r="E63" s="11">
        <v>66314</v>
      </c>
      <c r="F63" s="11" t="s">
        <v>117</v>
      </c>
      <c r="G63" s="134"/>
      <c r="H63" s="134"/>
      <c r="I63" s="134"/>
      <c r="J63" s="122"/>
      <c r="K63" s="48"/>
      <c r="L63" s="48"/>
    </row>
    <row r="64" spans="2:12" x14ac:dyDescent="0.3">
      <c r="B64" s="7"/>
      <c r="C64" s="11"/>
      <c r="D64" s="11"/>
      <c r="E64" s="11">
        <v>6632</v>
      </c>
      <c r="F64" s="11" t="s">
        <v>118</v>
      </c>
      <c r="G64" s="134">
        <v>0</v>
      </c>
      <c r="H64" s="134">
        <v>25398</v>
      </c>
      <c r="I64" s="134">
        <f t="shared" ref="I64" si="20">SUM(I65:I68)</f>
        <v>19398</v>
      </c>
      <c r="J64" s="134">
        <v>19739.23</v>
      </c>
      <c r="K64" s="48">
        <v>0</v>
      </c>
      <c r="L64" s="48">
        <f t="shared" si="3"/>
        <v>1.017590988761728</v>
      </c>
    </row>
    <row r="65" spans="2:12" x14ac:dyDescent="0.3">
      <c r="B65" s="7"/>
      <c r="C65" s="11"/>
      <c r="D65" s="11"/>
      <c r="E65" s="11">
        <v>66321</v>
      </c>
      <c r="F65" s="11" t="s">
        <v>119</v>
      </c>
      <c r="G65" s="134"/>
      <c r="H65" s="134"/>
      <c r="I65" s="134"/>
      <c r="J65" s="122"/>
      <c r="K65" s="48"/>
      <c r="L65" s="48"/>
    </row>
    <row r="66" spans="2:12" x14ac:dyDescent="0.3">
      <c r="B66" s="7"/>
      <c r="C66" s="11"/>
      <c r="D66" s="11"/>
      <c r="E66" s="11">
        <v>66322</v>
      </c>
      <c r="F66" s="11" t="s">
        <v>120</v>
      </c>
      <c r="G66" s="134"/>
      <c r="H66" s="134"/>
      <c r="I66" s="134"/>
      <c r="J66" s="122"/>
      <c r="K66" s="48"/>
      <c r="L66" s="48"/>
    </row>
    <row r="67" spans="2:12" x14ac:dyDescent="0.3">
      <c r="B67" s="7"/>
      <c r="C67" s="11"/>
      <c r="D67" s="11"/>
      <c r="E67" s="11">
        <v>66323</v>
      </c>
      <c r="F67" s="11" t="s">
        <v>121</v>
      </c>
      <c r="G67" s="134"/>
      <c r="H67" s="134"/>
      <c r="I67" s="134"/>
      <c r="J67" s="122"/>
      <c r="K67" s="48"/>
      <c r="L67" s="48"/>
    </row>
    <row r="68" spans="2:12" ht="26.4" x14ac:dyDescent="0.3">
      <c r="B68" s="7"/>
      <c r="C68" s="11"/>
      <c r="D68" s="11"/>
      <c r="E68" s="11">
        <v>66324</v>
      </c>
      <c r="F68" s="11" t="s">
        <v>122</v>
      </c>
      <c r="G68" s="134">
        <v>0</v>
      </c>
      <c r="H68" s="134">
        <v>25000</v>
      </c>
      <c r="I68" s="134">
        <v>19398</v>
      </c>
      <c r="J68" s="122">
        <v>19739.23</v>
      </c>
      <c r="K68" s="48">
        <v>0</v>
      </c>
      <c r="L68" s="48">
        <f t="shared" si="3"/>
        <v>1.017590988761728</v>
      </c>
    </row>
    <row r="69" spans="2:12" ht="26.4" x14ac:dyDescent="0.3">
      <c r="B69" s="7"/>
      <c r="C69" s="11">
        <v>67</v>
      </c>
      <c r="D69" s="11"/>
      <c r="E69" s="11"/>
      <c r="F69" s="11" t="s">
        <v>123</v>
      </c>
      <c r="G69" s="134">
        <f>G70</f>
        <v>114999.17</v>
      </c>
      <c r="H69" s="134">
        <f t="shared" ref="H69:J69" si="21">H70</f>
        <v>115928</v>
      </c>
      <c r="I69" s="134">
        <f t="shared" si="21"/>
        <v>115928</v>
      </c>
      <c r="J69" s="134">
        <f t="shared" si="21"/>
        <v>109868.07</v>
      </c>
      <c r="K69" s="48">
        <f t="shared" si="2"/>
        <v>0.9553814171006626</v>
      </c>
      <c r="L69" s="48">
        <f t="shared" si="3"/>
        <v>0.94772677869022159</v>
      </c>
    </row>
    <row r="70" spans="2:12" ht="26.4" x14ac:dyDescent="0.3">
      <c r="B70" s="7"/>
      <c r="C70" s="11"/>
      <c r="D70" s="11">
        <v>671</v>
      </c>
      <c r="E70" s="11"/>
      <c r="F70" s="11" t="s">
        <v>124</v>
      </c>
      <c r="G70" s="134">
        <f>G71+G73</f>
        <v>114999.17</v>
      </c>
      <c r="H70" s="134">
        <f t="shared" ref="H70:J70" si="22">H71+H73</f>
        <v>115928</v>
      </c>
      <c r="I70" s="134">
        <f t="shared" si="22"/>
        <v>115928</v>
      </c>
      <c r="J70" s="134">
        <f t="shared" si="22"/>
        <v>109868.07</v>
      </c>
      <c r="K70" s="48">
        <f t="shared" si="2"/>
        <v>0.9553814171006626</v>
      </c>
      <c r="L70" s="48">
        <f t="shared" si="3"/>
        <v>0.94772677869022159</v>
      </c>
    </row>
    <row r="71" spans="2:12" ht="26.4" x14ac:dyDescent="0.3">
      <c r="B71" s="7"/>
      <c r="C71" s="11"/>
      <c r="D71" s="11"/>
      <c r="E71" s="11">
        <v>6711</v>
      </c>
      <c r="F71" s="11" t="s">
        <v>125</v>
      </c>
      <c r="G71" s="134">
        <f>G72</f>
        <v>114999.17</v>
      </c>
      <c r="H71" s="134">
        <f t="shared" ref="H71:J71" si="23">H72</f>
        <v>115928</v>
      </c>
      <c r="I71" s="134">
        <f t="shared" si="23"/>
        <v>115928</v>
      </c>
      <c r="J71" s="134">
        <f t="shared" si="23"/>
        <v>109868.07</v>
      </c>
      <c r="K71" s="48">
        <f t="shared" si="2"/>
        <v>0.9553814171006626</v>
      </c>
      <c r="L71" s="48">
        <f t="shared" si="3"/>
        <v>0.94772677869022159</v>
      </c>
    </row>
    <row r="72" spans="2:12" ht="26.4" x14ac:dyDescent="0.3">
      <c r="B72" s="7"/>
      <c r="C72" s="11"/>
      <c r="D72" s="11"/>
      <c r="E72" s="11">
        <v>67111</v>
      </c>
      <c r="F72" s="11" t="s">
        <v>126</v>
      </c>
      <c r="G72" s="134">
        <v>114999.17</v>
      </c>
      <c r="H72" s="134">
        <v>115928</v>
      </c>
      <c r="I72" s="134">
        <v>115928</v>
      </c>
      <c r="J72" s="122">
        <v>109868.07</v>
      </c>
      <c r="K72" s="48">
        <f t="shared" si="2"/>
        <v>0.9553814171006626</v>
      </c>
      <c r="L72" s="48">
        <f t="shared" si="3"/>
        <v>0.94772677869022159</v>
      </c>
    </row>
    <row r="73" spans="2:12" ht="26.4" x14ac:dyDescent="0.3">
      <c r="B73" s="7"/>
      <c r="C73" s="11"/>
      <c r="D73" s="11"/>
      <c r="E73" s="11">
        <v>6712</v>
      </c>
      <c r="F73" s="11" t="s">
        <v>127</v>
      </c>
      <c r="G73" s="134">
        <f>G74</f>
        <v>0</v>
      </c>
      <c r="H73" s="134">
        <f t="shared" ref="H73:J73" si="24">H74</f>
        <v>0</v>
      </c>
      <c r="I73" s="134">
        <f t="shared" si="24"/>
        <v>0</v>
      </c>
      <c r="J73" s="134">
        <f t="shared" si="24"/>
        <v>0</v>
      </c>
      <c r="K73" s="48"/>
      <c r="L73" s="48"/>
    </row>
    <row r="74" spans="2:12" ht="24.6" customHeight="1" x14ac:dyDescent="0.3">
      <c r="B74" s="7"/>
      <c r="C74" s="11"/>
      <c r="D74" s="11"/>
      <c r="E74" s="11">
        <v>67121</v>
      </c>
      <c r="F74" s="11" t="s">
        <v>128</v>
      </c>
      <c r="G74" s="134"/>
      <c r="H74" s="134">
        <v>0</v>
      </c>
      <c r="I74" s="134">
        <f>'[1]PLAN PRIHODA'!$F$68</f>
        <v>0</v>
      </c>
      <c r="J74" s="122"/>
      <c r="K74" s="48"/>
      <c r="L74" s="48"/>
    </row>
    <row r="75" spans="2:12" s="34" customFormat="1" x14ac:dyDescent="0.3">
      <c r="B75" s="23">
        <v>7</v>
      </c>
      <c r="C75" s="23"/>
      <c r="D75" s="33"/>
      <c r="E75" s="33"/>
      <c r="F75" s="7" t="s">
        <v>3</v>
      </c>
      <c r="G75" s="138">
        <f>G76</f>
        <v>0</v>
      </c>
      <c r="H75" s="138">
        <f t="shared" ref="H75:J77" si="25">H76</f>
        <v>0</v>
      </c>
      <c r="I75" s="138">
        <f t="shared" si="25"/>
        <v>0</v>
      </c>
      <c r="J75" s="138">
        <f t="shared" si="25"/>
        <v>0</v>
      </c>
      <c r="K75" s="48"/>
      <c r="L75" s="48"/>
    </row>
    <row r="76" spans="2:12" ht="22.2" customHeight="1" x14ac:dyDescent="0.3">
      <c r="B76" s="8"/>
      <c r="C76" s="8">
        <v>72</v>
      </c>
      <c r="D76" s="9"/>
      <c r="E76" s="9"/>
      <c r="F76" s="29" t="s">
        <v>22</v>
      </c>
      <c r="G76" s="134">
        <f>G77</f>
        <v>0</v>
      </c>
      <c r="H76" s="134">
        <f t="shared" si="25"/>
        <v>0</v>
      </c>
      <c r="I76" s="134">
        <f t="shared" si="25"/>
        <v>0</v>
      </c>
      <c r="J76" s="134">
        <f t="shared" si="25"/>
        <v>0</v>
      </c>
      <c r="K76" s="48"/>
      <c r="L76" s="48"/>
    </row>
    <row r="77" spans="2:12" x14ac:dyDescent="0.3">
      <c r="B77" s="8"/>
      <c r="C77" s="8"/>
      <c r="D77" s="8">
        <v>721</v>
      </c>
      <c r="E77" s="8"/>
      <c r="F77" s="29" t="s">
        <v>23</v>
      </c>
      <c r="G77" s="134">
        <f>G78</f>
        <v>0</v>
      </c>
      <c r="H77" s="134">
        <f t="shared" si="25"/>
        <v>0</v>
      </c>
      <c r="I77" s="134">
        <f t="shared" si="25"/>
        <v>0</v>
      </c>
      <c r="J77" s="134">
        <f t="shared" si="25"/>
        <v>0</v>
      </c>
      <c r="K77" s="48"/>
      <c r="L77" s="48"/>
    </row>
    <row r="78" spans="2:12" x14ac:dyDescent="0.3">
      <c r="B78" s="8"/>
      <c r="C78" s="8"/>
      <c r="D78" s="8"/>
      <c r="E78" s="8">
        <v>7211</v>
      </c>
      <c r="F78" s="29" t="s">
        <v>24</v>
      </c>
      <c r="G78" s="134"/>
      <c r="H78" s="134"/>
      <c r="I78" s="134"/>
      <c r="J78" s="122"/>
      <c r="K78" s="48"/>
      <c r="L78" s="48"/>
    </row>
    <row r="80" spans="2:12" ht="17.399999999999999" x14ac:dyDescent="0.3">
      <c r="B80" s="2"/>
      <c r="C80" s="2"/>
      <c r="D80" s="2"/>
      <c r="E80" s="2"/>
      <c r="F80" s="2"/>
      <c r="G80" s="2"/>
      <c r="H80" s="2"/>
      <c r="I80" s="2"/>
      <c r="J80" s="3"/>
      <c r="K80" s="3"/>
      <c r="L80" s="3"/>
    </row>
    <row r="81" spans="2:12" ht="26.4" x14ac:dyDescent="0.3">
      <c r="B81" s="181" t="s">
        <v>7</v>
      </c>
      <c r="C81" s="182"/>
      <c r="D81" s="182"/>
      <c r="E81" s="182"/>
      <c r="F81" s="183"/>
      <c r="G81" s="40" t="s">
        <v>393</v>
      </c>
      <c r="H81" s="40" t="s">
        <v>49</v>
      </c>
      <c r="I81" s="40" t="s">
        <v>46</v>
      </c>
      <c r="J81" s="40" t="s">
        <v>394</v>
      </c>
      <c r="K81" s="40" t="s">
        <v>16</v>
      </c>
      <c r="L81" s="40" t="s">
        <v>47</v>
      </c>
    </row>
    <row r="82" spans="2:12" x14ac:dyDescent="0.3">
      <c r="B82" s="181">
        <v>1</v>
      </c>
      <c r="C82" s="182"/>
      <c r="D82" s="182"/>
      <c r="E82" s="182"/>
      <c r="F82" s="183"/>
      <c r="G82" s="40">
        <v>2</v>
      </c>
      <c r="H82" s="40">
        <v>3</v>
      </c>
      <c r="I82" s="40">
        <v>4</v>
      </c>
      <c r="J82" s="40">
        <v>5</v>
      </c>
      <c r="K82" s="40" t="s">
        <v>18</v>
      </c>
      <c r="L82" s="40" t="s">
        <v>19</v>
      </c>
    </row>
    <row r="83" spans="2:12" x14ac:dyDescent="0.3">
      <c r="B83" s="7"/>
      <c r="C83" s="7"/>
      <c r="D83" s="7"/>
      <c r="E83" s="7"/>
      <c r="F83" s="7" t="s">
        <v>8</v>
      </c>
      <c r="G83" s="134">
        <f>G86+G239+G271</f>
        <v>675286.25</v>
      </c>
      <c r="H83" s="134">
        <f t="shared" ref="H83" si="26">H86+H239+H271</f>
        <v>732650</v>
      </c>
      <c r="I83" s="134">
        <f>I86+I239+I271</f>
        <v>871939</v>
      </c>
      <c r="J83" s="134">
        <f>J86+J239+J271</f>
        <v>835336.16</v>
      </c>
      <c r="K83" s="48">
        <f>J83/G83</f>
        <v>1.2370104677831069</v>
      </c>
      <c r="L83" s="48">
        <f>J83/I83</f>
        <v>0.95802132947373619</v>
      </c>
    </row>
    <row r="84" spans="2:12" x14ac:dyDescent="0.3">
      <c r="B84" s="7" t="s">
        <v>327</v>
      </c>
      <c r="C84" s="7"/>
      <c r="D84" s="7"/>
      <c r="E84" s="178" t="s">
        <v>329</v>
      </c>
      <c r="F84" s="180"/>
      <c r="G84" s="134"/>
      <c r="H84" s="134"/>
      <c r="I84" s="134"/>
      <c r="J84" s="122"/>
      <c r="K84" s="48"/>
      <c r="L84" s="48"/>
    </row>
    <row r="85" spans="2:12" x14ac:dyDescent="0.3">
      <c r="B85" s="7" t="s">
        <v>328</v>
      </c>
      <c r="C85" s="7"/>
      <c r="D85" s="7"/>
      <c r="E85" s="178" t="s">
        <v>330</v>
      </c>
      <c r="F85" s="180"/>
      <c r="G85" s="134"/>
      <c r="H85" s="134"/>
      <c r="I85" s="134"/>
      <c r="J85" s="122"/>
      <c r="K85" s="48"/>
      <c r="L85" s="48"/>
    </row>
    <row r="86" spans="2:12" x14ac:dyDescent="0.3">
      <c r="B86" s="7">
        <v>3</v>
      </c>
      <c r="C86" s="7"/>
      <c r="D86" s="7"/>
      <c r="E86" s="7"/>
      <c r="F86" s="7" t="s">
        <v>4</v>
      </c>
      <c r="G86" s="134">
        <f>G87+G110+G198+G203+G213+G225</f>
        <v>651138.07999999996</v>
      </c>
      <c r="H86" s="134">
        <f t="shared" ref="H86" si="27">H87+H110+H198+H203+H213+H225</f>
        <v>660676</v>
      </c>
      <c r="I86" s="134">
        <f>I87+I110+I198+I203+I213+I225</f>
        <v>811465</v>
      </c>
      <c r="J86" s="134">
        <f>J87+J110+J198+J203+J213+J225-J239</f>
        <v>781212.46</v>
      </c>
      <c r="K86" s="48">
        <f t="shared" ref="K86:K146" si="28">J86/G86</f>
        <v>1.1997646643550628</v>
      </c>
      <c r="L86" s="48">
        <f t="shared" ref="L86:L147" si="29">J86/I86</f>
        <v>0.96271861386504654</v>
      </c>
    </row>
    <row r="87" spans="2:12" x14ac:dyDescent="0.3">
      <c r="B87" s="7"/>
      <c r="C87" s="7">
        <v>31</v>
      </c>
      <c r="D87" s="7"/>
      <c r="E87" s="7"/>
      <c r="F87" s="7" t="s">
        <v>5</v>
      </c>
      <c r="G87" s="134">
        <f>G88+G96+G104</f>
        <v>507057.52</v>
      </c>
      <c r="H87" s="134">
        <f t="shared" ref="H87:J87" si="30">H88+H96+H104</f>
        <v>530421</v>
      </c>
      <c r="I87" s="134">
        <f>I88+I96+I104</f>
        <v>660668</v>
      </c>
      <c r="J87" s="134">
        <f t="shared" si="30"/>
        <v>658984.08000000007</v>
      </c>
      <c r="K87" s="48">
        <f t="shared" si="28"/>
        <v>1.2996239164345695</v>
      </c>
      <c r="L87" s="48">
        <f t="shared" si="29"/>
        <v>0.9974511857695546</v>
      </c>
    </row>
    <row r="88" spans="2:12" x14ac:dyDescent="0.3">
      <c r="B88" s="7"/>
      <c r="C88" s="7"/>
      <c r="D88" s="7">
        <v>311</v>
      </c>
      <c r="E88" s="7"/>
      <c r="F88" s="7" t="s">
        <v>130</v>
      </c>
      <c r="G88" s="134">
        <f>G89+G92+G94</f>
        <v>414944.39</v>
      </c>
      <c r="H88" s="134">
        <f t="shared" ref="H88:J88" si="31">H89+H92+H94</f>
        <v>429471</v>
      </c>
      <c r="I88" s="134">
        <f>I89+I92+I94</f>
        <v>548503</v>
      </c>
      <c r="J88" s="134">
        <f t="shared" si="31"/>
        <v>545141.39</v>
      </c>
      <c r="K88" s="48">
        <f t="shared" si="28"/>
        <v>1.3137697559906762</v>
      </c>
      <c r="L88" s="48">
        <f t="shared" si="29"/>
        <v>0.99387130061275875</v>
      </c>
    </row>
    <row r="89" spans="2:12" x14ac:dyDescent="0.3">
      <c r="B89" s="8"/>
      <c r="C89" s="8"/>
      <c r="D89" s="9"/>
      <c r="E89" s="9">
        <v>3111</v>
      </c>
      <c r="F89" s="29" t="s">
        <v>25</v>
      </c>
      <c r="G89" s="134">
        <f>G90+G91</f>
        <v>414944.39</v>
      </c>
      <c r="H89" s="134">
        <f t="shared" ref="H89:I89" si="32">H90+H91</f>
        <v>425671</v>
      </c>
      <c r="I89" s="134">
        <f t="shared" si="32"/>
        <v>538000</v>
      </c>
      <c r="J89" s="134">
        <f>J90</f>
        <v>536628.78</v>
      </c>
      <c r="K89" s="48">
        <f t="shared" si="28"/>
        <v>1.2932546937193199</v>
      </c>
      <c r="L89" s="48">
        <f t="shared" si="29"/>
        <v>0.99745126394052053</v>
      </c>
    </row>
    <row r="90" spans="2:12" x14ac:dyDescent="0.3">
      <c r="B90" s="8"/>
      <c r="C90" s="8"/>
      <c r="D90" s="9"/>
      <c r="E90" s="9">
        <v>31111</v>
      </c>
      <c r="F90" s="29" t="s">
        <v>25</v>
      </c>
      <c r="G90" s="134">
        <v>414944.39</v>
      </c>
      <c r="H90" s="134">
        <v>420171</v>
      </c>
      <c r="I90" s="134">
        <v>535000</v>
      </c>
      <c r="J90" s="134">
        <f>835336.16-298707.38</f>
        <v>536628.78</v>
      </c>
      <c r="K90" s="48">
        <f t="shared" si="28"/>
        <v>1.2932546937193199</v>
      </c>
      <c r="L90" s="48">
        <f t="shared" si="29"/>
        <v>1.0030444485981309</v>
      </c>
    </row>
    <row r="91" spans="2:12" x14ac:dyDescent="0.3">
      <c r="B91" s="8"/>
      <c r="C91" s="8"/>
      <c r="D91" s="9"/>
      <c r="E91" s="9">
        <v>31113</v>
      </c>
      <c r="F91" s="29" t="s">
        <v>131</v>
      </c>
      <c r="G91" s="134"/>
      <c r="H91" s="134">
        <v>5500</v>
      </c>
      <c r="I91" s="134">
        <v>3000</v>
      </c>
      <c r="J91" s="134">
        <v>2670.13</v>
      </c>
      <c r="K91" s="48"/>
      <c r="L91" s="48">
        <f t="shared" si="29"/>
        <v>0.89004333333333341</v>
      </c>
    </row>
    <row r="92" spans="2:12" x14ac:dyDescent="0.3">
      <c r="B92" s="8"/>
      <c r="C92" s="8"/>
      <c r="D92" s="9"/>
      <c r="E92" s="9">
        <v>3113</v>
      </c>
      <c r="F92" s="29" t="s">
        <v>132</v>
      </c>
      <c r="G92" s="134">
        <f>G93</f>
        <v>0</v>
      </c>
      <c r="H92" s="134">
        <f t="shared" ref="H92:I92" si="33">H93</f>
        <v>2000</v>
      </c>
      <c r="I92" s="134">
        <f t="shared" si="33"/>
        <v>4500</v>
      </c>
      <c r="J92" s="134">
        <v>1888.9</v>
      </c>
      <c r="K92" s="48"/>
      <c r="L92" s="48">
        <f t="shared" si="29"/>
        <v>0.41975555555555555</v>
      </c>
    </row>
    <row r="93" spans="2:12" x14ac:dyDescent="0.3">
      <c r="B93" s="8"/>
      <c r="C93" s="8"/>
      <c r="D93" s="9"/>
      <c r="E93" s="9">
        <v>31131</v>
      </c>
      <c r="F93" s="29" t="s">
        <v>132</v>
      </c>
      <c r="G93" s="134"/>
      <c r="H93" s="134">
        <v>2000</v>
      </c>
      <c r="I93" s="134">
        <v>4500</v>
      </c>
      <c r="J93" s="134">
        <v>1888.9</v>
      </c>
      <c r="K93" s="48"/>
      <c r="L93" s="48">
        <f t="shared" si="29"/>
        <v>0.41975555555555555</v>
      </c>
    </row>
    <row r="94" spans="2:12" x14ac:dyDescent="0.3">
      <c r="B94" s="8"/>
      <c r="C94" s="8"/>
      <c r="D94" s="9"/>
      <c r="E94" s="9">
        <v>3114</v>
      </c>
      <c r="F94" s="29" t="s">
        <v>133</v>
      </c>
      <c r="G94" s="134">
        <f>G95</f>
        <v>0</v>
      </c>
      <c r="H94" s="134">
        <f t="shared" ref="H94" si="34">H95</f>
        <v>1800</v>
      </c>
      <c r="I94" s="134">
        <f>I95</f>
        <v>6003</v>
      </c>
      <c r="J94" s="134">
        <v>6623.71</v>
      </c>
      <c r="K94" s="48"/>
      <c r="L94" s="48">
        <f>J94/I94</f>
        <v>1.103399966683325</v>
      </c>
    </row>
    <row r="95" spans="2:12" x14ac:dyDescent="0.3">
      <c r="B95" s="8"/>
      <c r="C95" s="8"/>
      <c r="D95" s="9"/>
      <c r="E95" s="9">
        <v>31141</v>
      </c>
      <c r="F95" s="29" t="s">
        <v>133</v>
      </c>
      <c r="G95" s="134"/>
      <c r="H95" s="134">
        <v>1800</v>
      </c>
      <c r="I95" s="134">
        <v>6003</v>
      </c>
      <c r="J95" s="134">
        <v>6623.71</v>
      </c>
      <c r="K95" s="48"/>
      <c r="L95" s="48">
        <f>J95/I95</f>
        <v>1.103399966683325</v>
      </c>
    </row>
    <row r="96" spans="2:12" x14ac:dyDescent="0.3">
      <c r="B96" s="7"/>
      <c r="C96" s="7"/>
      <c r="D96" s="7">
        <v>312</v>
      </c>
      <c r="E96" s="7"/>
      <c r="F96" s="7" t="s">
        <v>134</v>
      </c>
      <c r="G96" s="134">
        <f>G97</f>
        <v>18911.57</v>
      </c>
      <c r="H96" s="134">
        <f t="shared" ref="H96:I96" si="35">H97</f>
        <v>29250</v>
      </c>
      <c r="I96" s="134">
        <f t="shared" si="35"/>
        <v>32732</v>
      </c>
      <c r="J96" s="134">
        <v>27894.92</v>
      </c>
      <c r="K96" s="48">
        <f t="shared" si="28"/>
        <v>1.4750187319191372</v>
      </c>
      <c r="L96" s="48">
        <f t="shared" si="29"/>
        <v>0.85222167909079793</v>
      </c>
    </row>
    <row r="97" spans="2:12" x14ac:dyDescent="0.3">
      <c r="B97" s="8"/>
      <c r="C97" s="8"/>
      <c r="D97" s="9"/>
      <c r="E97" s="9">
        <v>3121</v>
      </c>
      <c r="F97" s="29" t="s">
        <v>134</v>
      </c>
      <c r="G97" s="134">
        <v>18911.57</v>
      </c>
      <c r="H97" s="134">
        <f t="shared" ref="H97:I97" si="36">SUM(H98:H103)</f>
        <v>29250</v>
      </c>
      <c r="I97" s="134">
        <f t="shared" si="36"/>
        <v>32732</v>
      </c>
      <c r="J97" s="134">
        <v>27894.92</v>
      </c>
      <c r="K97" s="48">
        <f t="shared" si="28"/>
        <v>1.4750187319191372</v>
      </c>
      <c r="L97" s="48">
        <f t="shared" si="29"/>
        <v>0.85222167909079793</v>
      </c>
    </row>
    <row r="98" spans="2:12" x14ac:dyDescent="0.3">
      <c r="B98" s="8"/>
      <c r="C98" s="8"/>
      <c r="D98" s="9"/>
      <c r="E98" s="9">
        <v>31212</v>
      </c>
      <c r="F98" s="29" t="s">
        <v>135</v>
      </c>
      <c r="G98" s="134"/>
      <c r="H98" s="134">
        <v>9050</v>
      </c>
      <c r="I98" s="134">
        <v>0</v>
      </c>
      <c r="J98" s="134"/>
      <c r="K98" s="48"/>
      <c r="L98" s="48"/>
    </row>
    <row r="99" spans="2:12" x14ac:dyDescent="0.3">
      <c r="B99" s="8"/>
      <c r="C99" s="8"/>
      <c r="D99" s="9"/>
      <c r="E99" s="9">
        <v>31213</v>
      </c>
      <c r="F99" s="29" t="s">
        <v>136</v>
      </c>
      <c r="G99" s="134"/>
      <c r="H99" s="134">
        <v>2500</v>
      </c>
      <c r="I99" s="134">
        <v>15000</v>
      </c>
      <c r="J99" s="134"/>
      <c r="K99" s="48"/>
      <c r="L99" s="48">
        <f t="shared" si="29"/>
        <v>0</v>
      </c>
    </row>
    <row r="100" spans="2:12" x14ac:dyDescent="0.3">
      <c r="B100" s="8"/>
      <c r="C100" s="8"/>
      <c r="D100" s="9"/>
      <c r="E100" s="9">
        <v>31214</v>
      </c>
      <c r="F100" s="29" t="s">
        <v>137</v>
      </c>
      <c r="G100" s="134"/>
      <c r="H100" s="134">
        <v>6200</v>
      </c>
      <c r="I100" s="134">
        <v>6200</v>
      </c>
      <c r="J100" s="134">
        <v>6193.1</v>
      </c>
      <c r="K100" s="48"/>
      <c r="L100" s="48">
        <f t="shared" si="29"/>
        <v>0.99888709677419363</v>
      </c>
    </row>
    <row r="101" spans="2:12" x14ac:dyDescent="0.3">
      <c r="B101" s="8"/>
      <c r="C101" s="8"/>
      <c r="D101" s="9"/>
      <c r="E101" s="9">
        <v>31215</v>
      </c>
      <c r="F101" s="29" t="s">
        <v>138</v>
      </c>
      <c r="G101" s="134"/>
      <c r="H101" s="134">
        <v>1500</v>
      </c>
      <c r="I101" s="134">
        <f>1700+732</f>
        <v>2432</v>
      </c>
      <c r="J101" s="134">
        <v>1203.6400000000001</v>
      </c>
      <c r="K101" s="48"/>
      <c r="L101" s="48">
        <f t="shared" si="29"/>
        <v>0.49491776315789476</v>
      </c>
    </row>
    <row r="102" spans="2:12" x14ac:dyDescent="0.3">
      <c r="B102" s="8"/>
      <c r="C102" s="8"/>
      <c r="D102" s="9"/>
      <c r="E102" s="9">
        <v>31216</v>
      </c>
      <c r="F102" s="29" t="s">
        <v>139</v>
      </c>
      <c r="G102" s="134"/>
      <c r="H102" s="134">
        <v>10000</v>
      </c>
      <c r="I102" s="134">
        <v>9100</v>
      </c>
      <c r="J102" s="134">
        <v>9698.18</v>
      </c>
      <c r="K102" s="48">
        <v>0</v>
      </c>
      <c r="L102" s="48">
        <f t="shared" si="29"/>
        <v>1.0657340659340659</v>
      </c>
    </row>
    <row r="103" spans="2:12" x14ac:dyDescent="0.3">
      <c r="B103" s="8"/>
      <c r="C103" s="8"/>
      <c r="D103" s="9"/>
      <c r="E103" s="9">
        <v>31219</v>
      </c>
      <c r="F103" s="29" t="s">
        <v>140</v>
      </c>
      <c r="G103" s="134"/>
      <c r="H103" s="134">
        <v>0</v>
      </c>
      <c r="I103" s="134"/>
      <c r="J103" s="134"/>
      <c r="K103" s="48">
        <v>0</v>
      </c>
      <c r="L103" s="48"/>
    </row>
    <row r="104" spans="2:12" x14ac:dyDescent="0.3">
      <c r="B104" s="7"/>
      <c r="C104" s="7"/>
      <c r="D104" s="7">
        <v>313</v>
      </c>
      <c r="E104" s="7"/>
      <c r="F104" s="7" t="s">
        <v>141</v>
      </c>
      <c r="G104" s="134">
        <f>G105+G108</f>
        <v>73201.56</v>
      </c>
      <c r="H104" s="134">
        <f t="shared" ref="H104:I104" si="37">H105+H108</f>
        <v>71700</v>
      </c>
      <c r="I104" s="134">
        <f t="shared" si="37"/>
        <v>79433</v>
      </c>
      <c r="J104" s="134">
        <v>85947.77</v>
      </c>
      <c r="K104" s="48">
        <f t="shared" si="28"/>
        <v>1.1741248410553</v>
      </c>
      <c r="L104" s="48">
        <f t="shared" si="29"/>
        <v>1.0820159127818414</v>
      </c>
    </row>
    <row r="105" spans="2:12" x14ac:dyDescent="0.3">
      <c r="B105" s="8"/>
      <c r="C105" s="8"/>
      <c r="D105" s="9"/>
      <c r="E105" s="9">
        <v>3132</v>
      </c>
      <c r="F105" s="29" t="s">
        <v>142</v>
      </c>
      <c r="G105" s="134">
        <f>G107+G106</f>
        <v>71641.55</v>
      </c>
      <c r="H105" s="134">
        <f t="shared" ref="H105:I105" si="38">SUM(H106:H107)</f>
        <v>71500</v>
      </c>
      <c r="I105" s="134">
        <f t="shared" si="38"/>
        <v>79233</v>
      </c>
      <c r="J105" s="134">
        <v>85914.25</v>
      </c>
      <c r="K105" s="48">
        <f t="shared" si="28"/>
        <v>1.1992237744716578</v>
      </c>
      <c r="L105" s="48">
        <f t="shared" si="29"/>
        <v>1.0843240821374933</v>
      </c>
    </row>
    <row r="106" spans="2:12" x14ac:dyDescent="0.3">
      <c r="B106" s="8"/>
      <c r="C106" s="8"/>
      <c r="D106" s="9"/>
      <c r="E106" s="9">
        <v>31321</v>
      </c>
      <c r="F106" s="29" t="s">
        <v>142</v>
      </c>
      <c r="G106" s="134">
        <v>70816.800000000003</v>
      </c>
      <c r="H106" s="134">
        <v>71000</v>
      </c>
      <c r="I106" s="134">
        <v>79183</v>
      </c>
      <c r="J106" s="134">
        <v>85604.39</v>
      </c>
      <c r="K106" s="48">
        <f t="shared" si="28"/>
        <v>1.2088147162820122</v>
      </c>
      <c r="L106" s="48">
        <f t="shared" si="29"/>
        <v>1.0810955634416479</v>
      </c>
    </row>
    <row r="107" spans="2:12" x14ac:dyDescent="0.3">
      <c r="B107" s="8"/>
      <c r="C107" s="8"/>
      <c r="D107" s="9"/>
      <c r="E107" s="9">
        <v>31322</v>
      </c>
      <c r="F107" s="29" t="s">
        <v>143</v>
      </c>
      <c r="G107" s="134">
        <v>824.75</v>
      </c>
      <c r="H107" s="134">
        <v>500</v>
      </c>
      <c r="I107" s="134">
        <v>50</v>
      </c>
      <c r="J107" s="134">
        <v>9.86</v>
      </c>
      <c r="K107" s="48"/>
      <c r="L107" s="48">
        <f t="shared" si="29"/>
        <v>0.19719999999999999</v>
      </c>
    </row>
    <row r="108" spans="2:12" ht="26.4" x14ac:dyDescent="0.3">
      <c r="B108" s="8"/>
      <c r="C108" s="8"/>
      <c r="D108" s="9"/>
      <c r="E108" s="9">
        <v>3133</v>
      </c>
      <c r="F108" s="29" t="s">
        <v>144</v>
      </c>
      <c r="G108" s="134">
        <f>G109</f>
        <v>1560.01</v>
      </c>
      <c r="H108" s="134">
        <f t="shared" ref="H108:I108" si="39">H109</f>
        <v>200</v>
      </c>
      <c r="I108" s="134">
        <f t="shared" si="39"/>
        <v>200</v>
      </c>
      <c r="J108" s="134">
        <v>33.520000000000003</v>
      </c>
      <c r="K108" s="48">
        <f t="shared" si="28"/>
        <v>2.1487041749732375E-2</v>
      </c>
      <c r="L108" s="48">
        <f t="shared" si="29"/>
        <v>0.16760000000000003</v>
      </c>
    </row>
    <row r="109" spans="2:12" ht="26.4" x14ac:dyDescent="0.3">
      <c r="B109" s="8"/>
      <c r="C109" s="8"/>
      <c r="D109" s="9"/>
      <c r="E109" s="9">
        <v>31332</v>
      </c>
      <c r="F109" s="29" t="s">
        <v>144</v>
      </c>
      <c r="G109" s="134">
        <v>1560.01</v>
      </c>
      <c r="H109" s="134">
        <v>200</v>
      </c>
      <c r="I109" s="134">
        <v>200</v>
      </c>
      <c r="J109" s="134">
        <v>33.520000000000003</v>
      </c>
      <c r="K109" s="48">
        <f t="shared" si="28"/>
        <v>2.1487041749732375E-2</v>
      </c>
      <c r="L109" s="48">
        <f t="shared" si="29"/>
        <v>0.16760000000000003</v>
      </c>
    </row>
    <row r="110" spans="2:12" x14ac:dyDescent="0.3">
      <c r="B110" s="7"/>
      <c r="C110" s="7">
        <v>32</v>
      </c>
      <c r="D110" s="7"/>
      <c r="E110" s="7"/>
      <c r="F110" s="7" t="s">
        <v>13</v>
      </c>
      <c r="G110" s="122">
        <f t="shared" ref="G110:H110" si="40">G111+G131+G152+G182</f>
        <v>142590.35999999999</v>
      </c>
      <c r="H110" s="122">
        <f t="shared" si="40"/>
        <v>128829</v>
      </c>
      <c r="I110" s="122">
        <f>I111+I131+I152+I182</f>
        <v>149303</v>
      </c>
      <c r="J110" s="122">
        <v>142633.85</v>
      </c>
      <c r="K110" s="48">
        <f t="shared" si="28"/>
        <v>1.000304999580617</v>
      </c>
      <c r="L110" s="48">
        <f t="shared" si="29"/>
        <v>0.95533144009162574</v>
      </c>
    </row>
    <row r="111" spans="2:12" x14ac:dyDescent="0.3">
      <c r="B111" s="7"/>
      <c r="C111" s="7"/>
      <c r="D111" s="7">
        <v>321</v>
      </c>
      <c r="E111" s="7"/>
      <c r="F111" s="7" t="s">
        <v>26</v>
      </c>
      <c r="G111" s="134">
        <f>G112+G121+G125+G128</f>
        <v>31680.92</v>
      </c>
      <c r="H111" s="134">
        <f t="shared" ref="H111" si="41">H112+H121+H125+H128</f>
        <v>23913</v>
      </c>
      <c r="I111" s="134">
        <f>I112+I121+I125+I128</f>
        <v>32750</v>
      </c>
      <c r="J111" s="134">
        <v>32045.64</v>
      </c>
      <c r="K111" s="48">
        <f t="shared" si="28"/>
        <v>1.0115122919410169</v>
      </c>
      <c r="L111" s="48">
        <f t="shared" si="29"/>
        <v>0.97849282442748087</v>
      </c>
    </row>
    <row r="112" spans="2:12" x14ac:dyDescent="0.3">
      <c r="B112" s="8"/>
      <c r="C112" s="8"/>
      <c r="D112" s="9"/>
      <c r="E112" s="9">
        <v>3211</v>
      </c>
      <c r="F112" s="29" t="s">
        <v>27</v>
      </c>
      <c r="G112" s="134">
        <f>SUM(G113:G120)</f>
        <v>959.85</v>
      </c>
      <c r="H112" s="134">
        <f t="shared" ref="H112:I112" si="42">SUM(H113:H120)</f>
        <v>2700</v>
      </c>
      <c r="I112" s="134">
        <f t="shared" si="42"/>
        <v>2150</v>
      </c>
      <c r="J112" s="134">
        <v>1962.84</v>
      </c>
      <c r="K112" s="48">
        <f t="shared" si="28"/>
        <v>2.0449445225816532</v>
      </c>
      <c r="L112" s="48">
        <f t="shared" si="29"/>
        <v>0.91294883720930231</v>
      </c>
    </row>
    <row r="113" spans="2:12" x14ac:dyDescent="0.3">
      <c r="B113" s="8"/>
      <c r="C113" s="8"/>
      <c r="D113" s="9"/>
      <c r="E113" s="9" t="s">
        <v>259</v>
      </c>
      <c r="F113" s="29" t="s">
        <v>145</v>
      </c>
      <c r="G113" s="134">
        <v>959.85</v>
      </c>
      <c r="H113" s="134">
        <v>800</v>
      </c>
      <c r="I113" s="134">
        <v>800</v>
      </c>
      <c r="J113" s="134">
        <v>592.07000000000005</v>
      </c>
      <c r="K113" s="48">
        <f t="shared" si="28"/>
        <v>0.61683596395270102</v>
      </c>
      <c r="L113" s="48">
        <f t="shared" si="29"/>
        <v>0.74008750000000001</v>
      </c>
    </row>
    <row r="114" spans="2:12" x14ac:dyDescent="0.3">
      <c r="B114" s="8"/>
      <c r="C114" s="8"/>
      <c r="D114" s="9"/>
      <c r="E114" s="9" t="s">
        <v>260</v>
      </c>
      <c r="F114" s="29" t="s">
        <v>146</v>
      </c>
      <c r="G114" s="134"/>
      <c r="H114" s="134">
        <v>250</v>
      </c>
      <c r="I114" s="134">
        <v>450</v>
      </c>
      <c r="J114" s="134">
        <v>540</v>
      </c>
      <c r="K114" s="48"/>
      <c r="L114" s="48">
        <f t="shared" si="29"/>
        <v>1.2</v>
      </c>
    </row>
    <row r="115" spans="2:12" x14ac:dyDescent="0.3">
      <c r="B115" s="8"/>
      <c r="C115" s="8"/>
      <c r="D115" s="9"/>
      <c r="E115" s="9" t="s">
        <v>261</v>
      </c>
      <c r="F115" s="29" t="s">
        <v>147</v>
      </c>
      <c r="G115" s="134"/>
      <c r="H115" s="134">
        <v>250</v>
      </c>
      <c r="I115" s="134">
        <v>200</v>
      </c>
      <c r="J115" s="134">
        <v>245.19</v>
      </c>
      <c r="K115" s="48"/>
      <c r="L115" s="48">
        <f t="shared" si="29"/>
        <v>1.2259500000000001</v>
      </c>
    </row>
    <row r="116" spans="2:12" ht="26.4" x14ac:dyDescent="0.3">
      <c r="B116" s="8"/>
      <c r="C116" s="8"/>
      <c r="D116" s="9"/>
      <c r="E116" s="9" t="s">
        <v>262</v>
      </c>
      <c r="F116" s="29" t="s">
        <v>148</v>
      </c>
      <c r="G116" s="134"/>
      <c r="H116" s="134">
        <v>0</v>
      </c>
      <c r="I116" s="134">
        <v>0</v>
      </c>
      <c r="J116" s="134"/>
      <c r="K116" s="48"/>
      <c r="L116" s="48"/>
    </row>
    <row r="117" spans="2:12" x14ac:dyDescent="0.3">
      <c r="B117" s="8"/>
      <c r="C117" s="8"/>
      <c r="D117" s="9"/>
      <c r="E117" s="9" t="s">
        <v>263</v>
      </c>
      <c r="F117" s="29" t="s">
        <v>149</v>
      </c>
      <c r="G117" s="134"/>
      <c r="H117" s="134">
        <v>1000</v>
      </c>
      <c r="I117" s="134">
        <v>100</v>
      </c>
      <c r="J117" s="134">
        <v>0</v>
      </c>
      <c r="K117" s="48"/>
      <c r="L117" s="48">
        <f t="shared" si="29"/>
        <v>0</v>
      </c>
    </row>
    <row r="118" spans="2:12" ht="26.4" x14ac:dyDescent="0.3">
      <c r="B118" s="8"/>
      <c r="C118" s="8"/>
      <c r="D118" s="9"/>
      <c r="E118" s="9" t="s">
        <v>264</v>
      </c>
      <c r="F118" s="29" t="s">
        <v>150</v>
      </c>
      <c r="G118" s="134"/>
      <c r="H118" s="134"/>
      <c r="I118" s="134"/>
      <c r="J118" s="134"/>
      <c r="K118" s="48"/>
      <c r="L118" s="48"/>
    </row>
    <row r="119" spans="2:12" x14ac:dyDescent="0.3">
      <c r="B119" s="8"/>
      <c r="C119" s="8"/>
      <c r="D119" s="9"/>
      <c r="E119" s="9" t="s">
        <v>265</v>
      </c>
      <c r="F119" s="29" t="s">
        <v>151</v>
      </c>
      <c r="G119" s="134"/>
      <c r="H119" s="134"/>
      <c r="I119" s="134"/>
      <c r="J119" s="134"/>
      <c r="K119" s="48"/>
      <c r="L119" s="48"/>
    </row>
    <row r="120" spans="2:12" x14ac:dyDescent="0.3">
      <c r="B120" s="8"/>
      <c r="C120" s="8"/>
      <c r="D120" s="9"/>
      <c r="E120" s="9" t="s">
        <v>266</v>
      </c>
      <c r="F120" s="29" t="s">
        <v>152</v>
      </c>
      <c r="G120" s="134"/>
      <c r="H120" s="134">
        <v>400</v>
      </c>
      <c r="I120" s="134">
        <v>600</v>
      </c>
      <c r="J120" s="134">
        <v>585.58000000000004</v>
      </c>
      <c r="K120" s="48"/>
      <c r="L120" s="48">
        <f t="shared" si="29"/>
        <v>0.97596666666666676</v>
      </c>
    </row>
    <row r="121" spans="2:12" ht="26.4" x14ac:dyDescent="0.3">
      <c r="B121" s="8"/>
      <c r="C121" s="8"/>
      <c r="D121" s="9"/>
      <c r="E121" s="9">
        <v>3212</v>
      </c>
      <c r="F121" s="29" t="s">
        <v>153</v>
      </c>
      <c r="G121" s="134">
        <f>SUM(G122:G124)</f>
        <v>30406.52</v>
      </c>
      <c r="H121" s="134">
        <f t="shared" ref="H121:I121" si="43">SUM(H122:H124)</f>
        <v>19748</v>
      </c>
      <c r="I121" s="134">
        <f t="shared" si="43"/>
        <v>29500</v>
      </c>
      <c r="J121" s="134">
        <v>29431.54</v>
      </c>
      <c r="K121" s="48">
        <f t="shared" si="28"/>
        <v>0.96793516653665068</v>
      </c>
      <c r="L121" s="48">
        <f t="shared" si="29"/>
        <v>0.99767932203389831</v>
      </c>
    </row>
    <row r="122" spans="2:12" x14ac:dyDescent="0.3">
      <c r="B122" s="8"/>
      <c r="C122" s="8"/>
      <c r="D122" s="9"/>
      <c r="E122" s="9" t="s">
        <v>267</v>
      </c>
      <c r="F122" s="29" t="s">
        <v>154</v>
      </c>
      <c r="G122" s="134">
        <v>30406.52</v>
      </c>
      <c r="H122" s="134">
        <v>19748</v>
      </c>
      <c r="I122" s="134">
        <v>29500</v>
      </c>
      <c r="J122" s="134">
        <v>29431.54</v>
      </c>
      <c r="K122" s="48">
        <f t="shared" si="28"/>
        <v>0.96793516653665068</v>
      </c>
      <c r="L122" s="48">
        <f t="shared" si="29"/>
        <v>0.99767932203389831</v>
      </c>
    </row>
    <row r="123" spans="2:12" x14ac:dyDescent="0.3">
      <c r="B123" s="8"/>
      <c r="C123" s="8"/>
      <c r="D123" s="9"/>
      <c r="E123" s="9" t="s">
        <v>268</v>
      </c>
      <c r="F123" s="29" t="s">
        <v>155</v>
      </c>
      <c r="G123" s="134"/>
      <c r="H123" s="134"/>
      <c r="I123" s="134"/>
      <c r="J123" s="134"/>
      <c r="K123" s="48"/>
      <c r="L123" s="48"/>
    </row>
    <row r="124" spans="2:12" x14ac:dyDescent="0.3">
      <c r="B124" s="8"/>
      <c r="C124" s="8"/>
      <c r="D124" s="9"/>
      <c r="E124" s="9" t="s">
        <v>269</v>
      </c>
      <c r="F124" s="29" t="s">
        <v>156</v>
      </c>
      <c r="G124" s="134"/>
      <c r="H124" s="134"/>
      <c r="I124" s="134"/>
      <c r="J124" s="134"/>
      <c r="K124" s="48"/>
      <c r="L124" s="48"/>
    </row>
    <row r="125" spans="2:12" x14ac:dyDescent="0.3">
      <c r="B125" s="8"/>
      <c r="C125" s="8"/>
      <c r="D125" s="9"/>
      <c r="E125" s="9">
        <v>3213</v>
      </c>
      <c r="F125" s="29" t="s">
        <v>157</v>
      </c>
      <c r="G125" s="134">
        <f>SUM(G126:G127)</f>
        <v>0</v>
      </c>
      <c r="H125" s="134">
        <f t="shared" ref="H125:J125" si="44">SUM(H126:H127)</f>
        <v>265</v>
      </c>
      <c r="I125" s="134">
        <f t="shared" si="44"/>
        <v>100</v>
      </c>
      <c r="J125" s="134">
        <f t="shared" si="44"/>
        <v>80</v>
      </c>
      <c r="K125" s="48"/>
      <c r="L125" s="48">
        <f t="shared" si="29"/>
        <v>0.8</v>
      </c>
    </row>
    <row r="126" spans="2:12" x14ac:dyDescent="0.3">
      <c r="B126" s="8"/>
      <c r="C126" s="8"/>
      <c r="D126" s="9"/>
      <c r="E126" s="9" t="s">
        <v>270</v>
      </c>
      <c r="F126" s="29" t="s">
        <v>158</v>
      </c>
      <c r="G126" s="134"/>
      <c r="H126" s="134">
        <v>265</v>
      </c>
      <c r="I126" s="134">
        <v>100</v>
      </c>
      <c r="J126" s="134">
        <v>80</v>
      </c>
      <c r="K126" s="48"/>
      <c r="L126" s="48">
        <f t="shared" si="29"/>
        <v>0.8</v>
      </c>
    </row>
    <row r="127" spans="2:12" x14ac:dyDescent="0.3">
      <c r="B127" s="8"/>
      <c r="C127" s="8"/>
      <c r="D127" s="9"/>
      <c r="E127" s="9" t="s">
        <v>271</v>
      </c>
      <c r="F127" s="29" t="s">
        <v>159</v>
      </c>
      <c r="G127" s="134"/>
      <c r="H127" s="134"/>
      <c r="I127" s="134">
        <v>0</v>
      </c>
      <c r="J127" s="134"/>
      <c r="K127" s="48"/>
      <c r="L127" s="48"/>
    </row>
    <row r="128" spans="2:12" x14ac:dyDescent="0.3">
      <c r="B128" s="8"/>
      <c r="C128" s="8"/>
      <c r="D128" s="9"/>
      <c r="E128" s="9">
        <v>3214</v>
      </c>
      <c r="F128" s="29" t="s">
        <v>160</v>
      </c>
      <c r="G128" s="134">
        <f>SUM(G129:G130)</f>
        <v>314.55</v>
      </c>
      <c r="H128" s="134">
        <f t="shared" ref="H128:I128" si="45">SUM(H129:H130)</f>
        <v>1200</v>
      </c>
      <c r="I128" s="134">
        <f t="shared" si="45"/>
        <v>1000</v>
      </c>
      <c r="J128" s="134">
        <v>571.26</v>
      </c>
      <c r="K128" s="48"/>
      <c r="L128" s="48">
        <f t="shared" si="29"/>
        <v>0.57125999999999999</v>
      </c>
    </row>
    <row r="129" spans="2:12" ht="26.4" x14ac:dyDescent="0.3">
      <c r="B129" s="8"/>
      <c r="C129" s="8"/>
      <c r="D129" s="9"/>
      <c r="E129" s="9" t="s">
        <v>272</v>
      </c>
      <c r="F129" s="29" t="s">
        <v>161</v>
      </c>
      <c r="G129" s="134">
        <v>314.55</v>
      </c>
      <c r="H129" s="134">
        <v>1200</v>
      </c>
      <c r="I129" s="134">
        <v>1000</v>
      </c>
      <c r="J129" s="134">
        <v>571.26</v>
      </c>
      <c r="K129" s="48"/>
      <c r="L129" s="48">
        <f t="shared" si="29"/>
        <v>0.57125999999999999</v>
      </c>
    </row>
    <row r="130" spans="2:12" x14ac:dyDescent="0.3">
      <c r="B130" s="8"/>
      <c r="C130" s="8"/>
      <c r="D130" s="9"/>
      <c r="E130" s="9" t="s">
        <v>273</v>
      </c>
      <c r="F130" s="29" t="s">
        <v>160</v>
      </c>
      <c r="G130" s="134"/>
      <c r="H130" s="134"/>
      <c r="I130" s="134"/>
      <c r="J130" s="134"/>
      <c r="K130" s="48"/>
      <c r="L130" s="48"/>
    </row>
    <row r="131" spans="2:12" x14ac:dyDescent="0.3">
      <c r="B131" s="7"/>
      <c r="C131" s="7"/>
      <c r="D131" s="7">
        <v>322</v>
      </c>
      <c r="E131" s="7"/>
      <c r="F131" s="7" t="s">
        <v>162</v>
      </c>
      <c r="G131" s="134">
        <f>G132+G138+G140+G145+G148+G150</f>
        <v>46030.130000000005</v>
      </c>
      <c r="H131" s="134">
        <f t="shared" ref="H131" si="46">H132+H138+H140+H145+H148+H150</f>
        <v>47717</v>
      </c>
      <c r="I131" s="134">
        <f>I132+I138+I140+I145+I148+I150</f>
        <v>50650</v>
      </c>
      <c r="J131" s="134">
        <v>64661.86</v>
      </c>
      <c r="K131" s="48">
        <f t="shared" si="28"/>
        <v>1.4047724827194707</v>
      </c>
      <c r="L131" s="48">
        <f t="shared" si="29"/>
        <v>1.2766408687068114</v>
      </c>
    </row>
    <row r="132" spans="2:12" x14ac:dyDescent="0.3">
      <c r="B132" s="8"/>
      <c r="C132" s="8"/>
      <c r="D132" s="9"/>
      <c r="E132" s="9">
        <v>3221</v>
      </c>
      <c r="F132" s="29" t="s">
        <v>163</v>
      </c>
      <c r="G132" s="134">
        <f>SUM(G133:G137)</f>
        <v>3823.09</v>
      </c>
      <c r="H132" s="134">
        <f t="shared" ref="H132:I132" si="47">SUM(H133:H137)</f>
        <v>7089</v>
      </c>
      <c r="I132" s="134">
        <f t="shared" si="47"/>
        <v>5950</v>
      </c>
      <c r="J132" s="134">
        <v>3823.09</v>
      </c>
      <c r="K132" s="48">
        <f t="shared" si="28"/>
        <v>1</v>
      </c>
      <c r="L132" s="48">
        <f t="shared" si="29"/>
        <v>0.64253613445378155</v>
      </c>
    </row>
    <row r="133" spans="2:12" x14ac:dyDescent="0.3">
      <c r="B133" s="8"/>
      <c r="C133" s="8"/>
      <c r="D133" s="9"/>
      <c r="E133" s="9">
        <v>32211</v>
      </c>
      <c r="F133" s="29" t="s">
        <v>164</v>
      </c>
      <c r="G133" s="134">
        <v>3823.09</v>
      </c>
      <c r="H133" s="134">
        <v>2500</v>
      </c>
      <c r="I133" s="134">
        <v>2500</v>
      </c>
      <c r="J133" s="134">
        <v>1128.7</v>
      </c>
      <c r="K133" s="48">
        <f t="shared" si="28"/>
        <v>0.29523239055319128</v>
      </c>
      <c r="L133" s="48">
        <f t="shared" si="29"/>
        <v>0.45147999999999999</v>
      </c>
    </row>
    <row r="134" spans="2:12" ht="26.4" x14ac:dyDescent="0.3">
      <c r="B134" s="8"/>
      <c r="C134" s="8"/>
      <c r="D134" s="9"/>
      <c r="E134" s="9">
        <v>32212</v>
      </c>
      <c r="F134" s="29" t="s">
        <v>165</v>
      </c>
      <c r="G134" s="134"/>
      <c r="H134" s="134">
        <v>1500</v>
      </c>
      <c r="I134" s="134">
        <v>300</v>
      </c>
      <c r="J134" s="134">
        <v>146.41999999999999</v>
      </c>
      <c r="K134" s="48"/>
      <c r="L134" s="48">
        <f t="shared" si="29"/>
        <v>0.48806666666666665</v>
      </c>
    </row>
    <row r="135" spans="2:12" x14ac:dyDescent="0.3">
      <c r="B135" s="8"/>
      <c r="C135" s="8"/>
      <c r="D135" s="9"/>
      <c r="E135" s="9">
        <v>32214</v>
      </c>
      <c r="F135" s="29" t="s">
        <v>166</v>
      </c>
      <c r="G135" s="134"/>
      <c r="H135" s="134">
        <v>300</v>
      </c>
      <c r="I135" s="134">
        <v>1100</v>
      </c>
      <c r="J135" s="134">
        <v>673.38</v>
      </c>
      <c r="K135" s="48"/>
      <c r="L135" s="48">
        <f t="shared" si="29"/>
        <v>0.61216363636363635</v>
      </c>
    </row>
    <row r="136" spans="2:12" x14ac:dyDescent="0.3">
      <c r="B136" s="8"/>
      <c r="C136" s="8"/>
      <c r="D136" s="9"/>
      <c r="E136" s="9">
        <v>32216</v>
      </c>
      <c r="F136" s="29" t="s">
        <v>167</v>
      </c>
      <c r="G136" s="134"/>
      <c r="H136" s="134">
        <v>2500</v>
      </c>
      <c r="I136" s="134">
        <v>2000</v>
      </c>
      <c r="J136" s="134">
        <v>1874.59</v>
      </c>
      <c r="K136" s="48"/>
      <c r="L136" s="48">
        <f t="shared" si="29"/>
        <v>0.93729499999999999</v>
      </c>
    </row>
    <row r="137" spans="2:12" x14ac:dyDescent="0.3">
      <c r="B137" s="8"/>
      <c r="C137" s="8"/>
      <c r="D137" s="9"/>
      <c r="E137" s="9">
        <v>32219</v>
      </c>
      <c r="F137" s="29" t="s">
        <v>168</v>
      </c>
      <c r="G137" s="134"/>
      <c r="H137" s="134">
        <v>289</v>
      </c>
      <c r="I137" s="134">
        <v>50</v>
      </c>
      <c r="J137" s="134">
        <v>69.69</v>
      </c>
      <c r="K137" s="48"/>
      <c r="L137" s="48">
        <f t="shared" si="29"/>
        <v>1.3937999999999999</v>
      </c>
    </row>
    <row r="138" spans="2:12" x14ac:dyDescent="0.3">
      <c r="B138" s="8"/>
      <c r="C138" s="8"/>
      <c r="D138" s="9"/>
      <c r="E138" s="9">
        <v>3222</v>
      </c>
      <c r="F138" s="29" t="s">
        <v>169</v>
      </c>
      <c r="G138" s="134">
        <f>SUM(G139)</f>
        <v>0</v>
      </c>
      <c r="H138" s="134">
        <f t="shared" ref="H138:J138" si="48">SUM(H139)</f>
        <v>0</v>
      </c>
      <c r="I138" s="134">
        <f t="shared" si="48"/>
        <v>0</v>
      </c>
      <c r="J138" s="134">
        <f t="shared" si="48"/>
        <v>0</v>
      </c>
      <c r="K138" s="48"/>
      <c r="L138" s="48"/>
    </row>
    <row r="139" spans="2:12" x14ac:dyDescent="0.3">
      <c r="B139" s="8"/>
      <c r="C139" s="8"/>
      <c r="D139" s="9"/>
      <c r="E139" s="9">
        <v>32221</v>
      </c>
      <c r="F139" s="29" t="s">
        <v>170</v>
      </c>
      <c r="G139" s="134"/>
      <c r="H139" s="134"/>
      <c r="I139" s="134"/>
      <c r="J139" s="134"/>
      <c r="K139" s="48"/>
      <c r="L139" s="48"/>
    </row>
    <row r="140" spans="2:12" x14ac:dyDescent="0.3">
      <c r="B140" s="8"/>
      <c r="C140" s="8"/>
      <c r="D140" s="9"/>
      <c r="E140" s="9">
        <v>3223</v>
      </c>
      <c r="F140" s="29" t="s">
        <v>171</v>
      </c>
      <c r="G140" s="134">
        <f>SUM(G141:G144)</f>
        <v>41205.120000000003</v>
      </c>
      <c r="H140" s="134">
        <f t="shared" ref="H140:I140" si="49">SUM(H141:H144)</f>
        <v>39230</v>
      </c>
      <c r="I140" s="134">
        <f t="shared" si="49"/>
        <v>41200</v>
      </c>
      <c r="J140" s="134">
        <v>35984.58</v>
      </c>
      <c r="K140" s="48">
        <f t="shared" si="28"/>
        <v>0.87330360887190717</v>
      </c>
      <c r="L140" s="48">
        <f t="shared" si="29"/>
        <v>0.87341213592233014</v>
      </c>
    </row>
    <row r="141" spans="2:12" x14ac:dyDescent="0.3">
      <c r="B141" s="8"/>
      <c r="C141" s="8"/>
      <c r="D141" s="9"/>
      <c r="E141" s="9">
        <v>32231</v>
      </c>
      <c r="F141" s="29" t="s">
        <v>172</v>
      </c>
      <c r="G141" s="134">
        <v>41205.120000000003</v>
      </c>
      <c r="H141" s="134">
        <v>4500</v>
      </c>
      <c r="I141" s="134">
        <v>6000</v>
      </c>
      <c r="J141" s="134">
        <v>5849.9</v>
      </c>
      <c r="K141" s="48"/>
      <c r="L141" s="48">
        <f t="shared" si="29"/>
        <v>0.97498333333333331</v>
      </c>
    </row>
    <row r="142" spans="2:12" x14ac:dyDescent="0.3">
      <c r="B142" s="8"/>
      <c r="C142" s="8"/>
      <c r="D142" s="9"/>
      <c r="E142" s="9">
        <v>32233</v>
      </c>
      <c r="F142" s="29" t="s">
        <v>173</v>
      </c>
      <c r="G142" s="134"/>
      <c r="H142" s="134"/>
      <c r="I142" s="134"/>
      <c r="J142" s="134"/>
      <c r="K142" s="48"/>
      <c r="L142" s="48"/>
    </row>
    <row r="143" spans="2:12" x14ac:dyDescent="0.3">
      <c r="B143" s="8"/>
      <c r="C143" s="8"/>
      <c r="D143" s="9"/>
      <c r="E143" s="9">
        <v>32234</v>
      </c>
      <c r="F143" s="29" t="s">
        <v>174</v>
      </c>
      <c r="G143" s="134"/>
      <c r="H143" s="134">
        <v>130</v>
      </c>
      <c r="I143" s="134">
        <v>200</v>
      </c>
      <c r="J143" s="134">
        <v>163.63</v>
      </c>
      <c r="K143" s="48"/>
      <c r="L143" s="48">
        <f t="shared" si="29"/>
        <v>0.81814999999999993</v>
      </c>
    </row>
    <row r="144" spans="2:12" x14ac:dyDescent="0.3">
      <c r="B144" s="8"/>
      <c r="C144" s="8"/>
      <c r="D144" s="9"/>
      <c r="E144" s="9">
        <v>32239</v>
      </c>
      <c r="F144" s="29" t="s">
        <v>175</v>
      </c>
      <c r="G144" s="134">
        <v>0</v>
      </c>
      <c r="H144" s="134">
        <v>34600</v>
      </c>
      <c r="I144" s="134">
        <v>35000</v>
      </c>
      <c r="J144" s="134">
        <v>29971.05</v>
      </c>
      <c r="K144" s="48"/>
      <c r="L144" s="48">
        <f t="shared" si="29"/>
        <v>0.85631571428571429</v>
      </c>
    </row>
    <row r="145" spans="2:12" ht="27" customHeight="1" x14ac:dyDescent="0.3">
      <c r="B145" s="8"/>
      <c r="C145" s="8"/>
      <c r="D145" s="9"/>
      <c r="E145" s="9">
        <v>3224</v>
      </c>
      <c r="F145" s="29" t="s">
        <v>176</v>
      </c>
      <c r="G145" s="134">
        <f>SUM(G146:G147)</f>
        <v>613</v>
      </c>
      <c r="H145" s="134">
        <f t="shared" ref="H145:I145" si="50">SUM(H146:H147)</f>
        <v>608</v>
      </c>
      <c r="I145" s="134">
        <f t="shared" si="50"/>
        <v>500</v>
      </c>
      <c r="J145" s="134">
        <v>448.06</v>
      </c>
      <c r="K145" s="48">
        <f t="shared" si="28"/>
        <v>0.73092985318107673</v>
      </c>
      <c r="L145" s="48">
        <f t="shared" si="29"/>
        <v>0.89612000000000003</v>
      </c>
    </row>
    <row r="146" spans="2:12" x14ac:dyDescent="0.3">
      <c r="B146" s="8"/>
      <c r="C146" s="8"/>
      <c r="D146" s="9"/>
      <c r="E146" s="9">
        <v>32241</v>
      </c>
      <c r="F146" s="29" t="s">
        <v>177</v>
      </c>
      <c r="G146" s="134">
        <v>613</v>
      </c>
      <c r="H146" s="134">
        <v>358</v>
      </c>
      <c r="I146" s="134">
        <v>200</v>
      </c>
      <c r="J146" s="134">
        <v>178</v>
      </c>
      <c r="K146" s="48">
        <f t="shared" si="28"/>
        <v>0.2903752039151713</v>
      </c>
      <c r="L146" s="48">
        <f t="shared" si="29"/>
        <v>0.89</v>
      </c>
    </row>
    <row r="147" spans="2:12" x14ac:dyDescent="0.3">
      <c r="B147" s="8"/>
      <c r="C147" s="8"/>
      <c r="D147" s="9"/>
      <c r="E147" s="9">
        <v>32244</v>
      </c>
      <c r="F147" s="29" t="s">
        <v>178</v>
      </c>
      <c r="G147" s="134"/>
      <c r="H147" s="134">
        <v>250</v>
      </c>
      <c r="I147" s="134">
        <v>300</v>
      </c>
      <c r="J147" s="134">
        <v>270.06</v>
      </c>
      <c r="K147" s="48"/>
      <c r="L147" s="48">
        <f t="shared" si="29"/>
        <v>0.9002</v>
      </c>
    </row>
    <row r="148" spans="2:12" x14ac:dyDescent="0.3">
      <c r="B148" s="8"/>
      <c r="C148" s="8"/>
      <c r="D148" s="9"/>
      <c r="E148" s="9">
        <v>3225</v>
      </c>
      <c r="F148" s="29" t="s">
        <v>179</v>
      </c>
      <c r="G148" s="134">
        <f>G149</f>
        <v>388.92</v>
      </c>
      <c r="H148" s="134">
        <f t="shared" ref="H148:I148" si="51">H149</f>
        <v>390</v>
      </c>
      <c r="I148" s="134">
        <f t="shared" si="51"/>
        <v>2600</v>
      </c>
      <c r="J148" s="134">
        <v>2291.65</v>
      </c>
      <c r="K148" s="48">
        <f t="shared" ref="K148:K202" si="52">J148/G148</f>
        <v>5.8923428982824229</v>
      </c>
      <c r="L148" s="48">
        <f t="shared" ref="L148:L202" si="53">J148/I148</f>
        <v>0.88140384615384615</v>
      </c>
    </row>
    <row r="149" spans="2:12" x14ac:dyDescent="0.3">
      <c r="B149" s="8"/>
      <c r="C149" s="8"/>
      <c r="D149" s="9"/>
      <c r="E149" s="9">
        <v>32251</v>
      </c>
      <c r="F149" s="29" t="s">
        <v>179</v>
      </c>
      <c r="G149" s="134">
        <v>388.92</v>
      </c>
      <c r="H149" s="134">
        <v>390</v>
      </c>
      <c r="I149" s="134">
        <v>2600</v>
      </c>
      <c r="J149" s="134">
        <v>2291.65</v>
      </c>
      <c r="K149" s="48">
        <f t="shared" si="52"/>
        <v>5.8923428982824229</v>
      </c>
      <c r="L149" s="48">
        <f t="shared" si="53"/>
        <v>0.88140384615384615</v>
      </c>
    </row>
    <row r="150" spans="2:12" x14ac:dyDescent="0.3">
      <c r="B150" s="8"/>
      <c r="C150" s="8"/>
      <c r="D150" s="9"/>
      <c r="E150" s="9">
        <v>3227</v>
      </c>
      <c r="F150" s="29" t="s">
        <v>180</v>
      </c>
      <c r="G150" s="134">
        <f>G151</f>
        <v>0</v>
      </c>
      <c r="H150" s="134">
        <f t="shared" ref="H150:I150" si="54">H151</f>
        <v>400</v>
      </c>
      <c r="I150" s="134">
        <f t="shared" si="54"/>
        <v>400</v>
      </c>
      <c r="J150" s="134">
        <v>263.7</v>
      </c>
      <c r="K150" s="48"/>
      <c r="L150" s="48">
        <f t="shared" si="53"/>
        <v>0.65925</v>
      </c>
    </row>
    <row r="151" spans="2:12" x14ac:dyDescent="0.3">
      <c r="B151" s="8"/>
      <c r="C151" s="8"/>
      <c r="D151" s="9"/>
      <c r="E151" s="9">
        <v>32271</v>
      </c>
      <c r="F151" s="29" t="s">
        <v>180</v>
      </c>
      <c r="G151" s="134"/>
      <c r="H151" s="134">
        <v>400</v>
      </c>
      <c r="I151" s="134">
        <v>400</v>
      </c>
      <c r="J151" s="134">
        <v>263.7</v>
      </c>
      <c r="K151" s="48"/>
      <c r="L151" s="48">
        <f t="shared" si="53"/>
        <v>0.65925</v>
      </c>
    </row>
    <row r="152" spans="2:12" x14ac:dyDescent="0.3">
      <c r="B152" s="7"/>
      <c r="C152" s="7"/>
      <c r="D152" s="7">
        <v>323</v>
      </c>
      <c r="E152" s="7"/>
      <c r="F152" s="7" t="s">
        <v>181</v>
      </c>
      <c r="G152" s="134">
        <f>G153+G157+G160+G162+G167+G170+G173+G176+G179</f>
        <v>58656.189999999995</v>
      </c>
      <c r="H152" s="134">
        <f t="shared" ref="H152" si="55">H153+H157+H160+H162+H167+H170+H173+H176+H179</f>
        <v>53213</v>
      </c>
      <c r="I152" s="134">
        <v>60867</v>
      </c>
      <c r="J152" s="134">
        <v>60162.21</v>
      </c>
      <c r="K152" s="48">
        <f t="shared" si="52"/>
        <v>1.025675380552334</v>
      </c>
      <c r="L152" s="48">
        <f t="shared" si="53"/>
        <v>0.98842081916309332</v>
      </c>
    </row>
    <row r="153" spans="2:12" x14ac:dyDescent="0.3">
      <c r="B153" s="8"/>
      <c r="C153" s="8"/>
      <c r="D153" s="9"/>
      <c r="E153" s="9">
        <v>3231</v>
      </c>
      <c r="F153" s="29" t="s">
        <v>182</v>
      </c>
      <c r="G153" s="134">
        <f>SUM(G154:G156)</f>
        <v>47501.25</v>
      </c>
      <c r="H153" s="134">
        <f t="shared" ref="H153" si="56">SUM(H154:H156)</f>
        <v>40967</v>
      </c>
      <c r="I153" s="134">
        <v>46800</v>
      </c>
      <c r="J153" s="134">
        <v>46092.06</v>
      </c>
      <c r="K153" s="48">
        <f t="shared" si="52"/>
        <v>0.97033362279939994</v>
      </c>
      <c r="L153" s="48">
        <f t="shared" si="53"/>
        <v>0.98487307692307691</v>
      </c>
    </row>
    <row r="154" spans="2:12" x14ac:dyDescent="0.3">
      <c r="B154" s="8"/>
      <c r="C154" s="8"/>
      <c r="D154" s="9"/>
      <c r="E154" s="9">
        <v>32311</v>
      </c>
      <c r="F154" s="29" t="s">
        <v>182</v>
      </c>
      <c r="G154" s="134"/>
      <c r="H154" s="134">
        <v>615</v>
      </c>
      <c r="I154" s="134">
        <v>600</v>
      </c>
      <c r="J154" s="134">
        <v>562.72</v>
      </c>
      <c r="K154" s="48"/>
      <c r="L154" s="48">
        <f t="shared" si="53"/>
        <v>0.93786666666666674</v>
      </c>
    </row>
    <row r="155" spans="2:12" x14ac:dyDescent="0.3">
      <c r="B155" s="8"/>
      <c r="C155" s="8"/>
      <c r="D155" s="9"/>
      <c r="E155" s="9">
        <v>32313</v>
      </c>
      <c r="F155" s="29" t="s">
        <v>183</v>
      </c>
      <c r="G155" s="134"/>
      <c r="H155" s="134">
        <v>260</v>
      </c>
      <c r="I155" s="134">
        <v>200</v>
      </c>
      <c r="J155" s="134">
        <v>156.94999999999999</v>
      </c>
      <c r="K155" s="48"/>
      <c r="L155" s="48">
        <f t="shared" si="53"/>
        <v>0.78474999999999995</v>
      </c>
    </row>
    <row r="156" spans="2:12" x14ac:dyDescent="0.3">
      <c r="B156" s="8"/>
      <c r="C156" s="8"/>
      <c r="D156" s="9"/>
      <c r="E156" s="9">
        <v>32319</v>
      </c>
      <c r="F156" s="29" t="s">
        <v>184</v>
      </c>
      <c r="G156" s="134">
        <v>47501.25</v>
      </c>
      <c r="H156" s="134">
        <v>40092</v>
      </c>
      <c r="I156" s="134">
        <v>46000</v>
      </c>
      <c r="J156" s="134">
        <v>45372.39</v>
      </c>
      <c r="K156" s="48">
        <f t="shared" si="52"/>
        <v>0.95518307412962811</v>
      </c>
      <c r="L156" s="48">
        <f t="shared" si="53"/>
        <v>0.98635630434782606</v>
      </c>
    </row>
    <row r="157" spans="2:12" x14ac:dyDescent="0.3">
      <c r="B157" s="8"/>
      <c r="C157" s="8"/>
      <c r="D157" s="9"/>
      <c r="E157" s="9">
        <v>3232</v>
      </c>
      <c r="F157" s="29" t="s">
        <v>185</v>
      </c>
      <c r="G157" s="134">
        <f>SUM(G158:G159)</f>
        <v>225.63</v>
      </c>
      <c r="H157" s="134">
        <f t="shared" ref="H157:I157" si="57">SUM(H158:H159)</f>
        <v>300</v>
      </c>
      <c r="I157" s="134">
        <f t="shared" si="57"/>
        <v>3400</v>
      </c>
      <c r="J157" s="134">
        <v>2932.43</v>
      </c>
      <c r="K157" s="48"/>
      <c r="L157" s="48">
        <f t="shared" si="53"/>
        <v>0.86247941176470588</v>
      </c>
    </row>
    <row r="158" spans="2:12" ht="26.4" x14ac:dyDescent="0.3">
      <c r="B158" s="8"/>
      <c r="C158" s="8"/>
      <c r="D158" s="9"/>
      <c r="E158" s="9">
        <v>32321</v>
      </c>
      <c r="F158" s="29" t="s">
        <v>186</v>
      </c>
      <c r="G158" s="134">
        <v>225.63</v>
      </c>
      <c r="H158" s="134">
        <v>300</v>
      </c>
      <c r="I158" s="134">
        <v>1800</v>
      </c>
      <c r="J158" s="134">
        <v>1169.93</v>
      </c>
      <c r="K158" s="48"/>
      <c r="L158" s="48">
        <f t="shared" si="53"/>
        <v>0.6499611111111111</v>
      </c>
    </row>
    <row r="159" spans="2:12" ht="26.4" x14ac:dyDescent="0.3">
      <c r="B159" s="8"/>
      <c r="C159" s="8"/>
      <c r="D159" s="9"/>
      <c r="E159" s="9">
        <v>32322</v>
      </c>
      <c r="F159" s="29" t="s">
        <v>187</v>
      </c>
      <c r="G159" s="134"/>
      <c r="H159" s="134">
        <v>0</v>
      </c>
      <c r="I159" s="134">
        <v>1600</v>
      </c>
      <c r="J159" s="134">
        <v>1762.5</v>
      </c>
      <c r="K159" s="48"/>
      <c r="L159" s="48">
        <f t="shared" si="53"/>
        <v>1.1015625</v>
      </c>
    </row>
    <row r="160" spans="2:12" x14ac:dyDescent="0.3">
      <c r="B160" s="8"/>
      <c r="C160" s="8"/>
      <c r="D160" s="9"/>
      <c r="E160" s="9">
        <v>3233</v>
      </c>
      <c r="F160" s="29" t="s">
        <v>188</v>
      </c>
      <c r="G160" s="134">
        <f>G161</f>
        <v>895.88</v>
      </c>
      <c r="H160" s="134">
        <f t="shared" ref="H160:J160" si="58">H161</f>
        <v>0</v>
      </c>
      <c r="I160" s="134">
        <f t="shared" si="58"/>
        <v>0</v>
      </c>
      <c r="J160" s="134">
        <f t="shared" si="58"/>
        <v>0</v>
      </c>
      <c r="K160" s="48">
        <f t="shared" si="52"/>
        <v>0</v>
      </c>
      <c r="L160" s="48"/>
    </row>
    <row r="161" spans="2:12" x14ac:dyDescent="0.3">
      <c r="B161" s="8"/>
      <c r="C161" s="8"/>
      <c r="D161" s="9"/>
      <c r="E161" s="9">
        <v>32339</v>
      </c>
      <c r="F161" s="29" t="s">
        <v>189</v>
      </c>
      <c r="G161" s="134">
        <v>895.88</v>
      </c>
      <c r="H161" s="134"/>
      <c r="I161" s="134"/>
      <c r="J161" s="134"/>
      <c r="K161" s="48">
        <f t="shared" si="52"/>
        <v>0</v>
      </c>
      <c r="L161" s="48"/>
    </row>
    <row r="162" spans="2:12" x14ac:dyDescent="0.3">
      <c r="B162" s="8"/>
      <c r="C162" s="8"/>
      <c r="D162" s="9"/>
      <c r="E162" s="9">
        <v>3234</v>
      </c>
      <c r="F162" s="29" t="s">
        <v>190</v>
      </c>
      <c r="G162" s="134">
        <f>SUM(G163:G166)</f>
        <v>2362</v>
      </c>
      <c r="H162" s="134">
        <f t="shared" ref="H162:I162" si="59">SUM(H163:H166)</f>
        <v>2003</v>
      </c>
      <c r="I162" s="134">
        <f t="shared" si="59"/>
        <v>2150</v>
      </c>
      <c r="J162" s="134">
        <v>2128.13</v>
      </c>
      <c r="K162" s="48">
        <f t="shared" si="52"/>
        <v>0.90098645215918716</v>
      </c>
      <c r="L162" s="48">
        <f t="shared" si="53"/>
        <v>0.98982790697674428</v>
      </c>
    </row>
    <row r="163" spans="2:12" x14ac:dyDescent="0.3">
      <c r="B163" s="8"/>
      <c r="C163" s="8"/>
      <c r="D163" s="9"/>
      <c r="E163" s="9">
        <v>32341</v>
      </c>
      <c r="F163" s="29" t="s">
        <v>191</v>
      </c>
      <c r="G163" s="134">
        <v>2362</v>
      </c>
      <c r="H163" s="134">
        <v>630</v>
      </c>
      <c r="I163" s="134">
        <v>700</v>
      </c>
      <c r="J163" s="134">
        <v>710.59</v>
      </c>
      <c r="K163" s="48">
        <f t="shared" si="52"/>
        <v>0.30084250635055038</v>
      </c>
      <c r="L163" s="48">
        <f t="shared" si="53"/>
        <v>1.0151285714285714</v>
      </c>
    </row>
    <row r="164" spans="2:12" x14ac:dyDescent="0.3">
      <c r="B164" s="8"/>
      <c r="C164" s="8"/>
      <c r="D164" s="9"/>
      <c r="E164" s="9">
        <v>32342</v>
      </c>
      <c r="F164" s="29" t="s">
        <v>192</v>
      </c>
      <c r="G164" s="134"/>
      <c r="H164" s="134">
        <v>660</v>
      </c>
      <c r="I164" s="134">
        <v>600</v>
      </c>
      <c r="J164" s="134">
        <v>562.62</v>
      </c>
      <c r="K164" s="48"/>
      <c r="L164" s="48">
        <f t="shared" si="53"/>
        <v>0.93769999999999998</v>
      </c>
    </row>
    <row r="165" spans="2:12" x14ac:dyDescent="0.3">
      <c r="B165" s="8"/>
      <c r="C165" s="8"/>
      <c r="D165" s="9"/>
      <c r="E165" s="9">
        <v>32343</v>
      </c>
      <c r="F165" s="29" t="s">
        <v>193</v>
      </c>
      <c r="G165" s="134"/>
      <c r="H165" s="134">
        <v>293</v>
      </c>
      <c r="I165" s="134">
        <v>500</v>
      </c>
      <c r="J165" s="134">
        <v>450</v>
      </c>
      <c r="K165" s="48"/>
      <c r="L165" s="48">
        <f t="shared" si="53"/>
        <v>0.9</v>
      </c>
    </row>
    <row r="166" spans="2:12" x14ac:dyDescent="0.3">
      <c r="B166" s="8"/>
      <c r="C166" s="8"/>
      <c r="D166" s="9"/>
      <c r="E166" s="9">
        <v>32344</v>
      </c>
      <c r="F166" s="29" t="s">
        <v>194</v>
      </c>
      <c r="G166" s="134"/>
      <c r="H166" s="134">
        <v>420</v>
      </c>
      <c r="I166" s="134">
        <v>350</v>
      </c>
      <c r="J166" s="134">
        <v>404.92</v>
      </c>
      <c r="K166" s="48"/>
      <c r="L166" s="48">
        <f t="shared" si="53"/>
        <v>1.1569142857142858</v>
      </c>
    </row>
    <row r="167" spans="2:12" x14ac:dyDescent="0.3">
      <c r="B167" s="8"/>
      <c r="C167" s="8"/>
      <c r="D167" s="9"/>
      <c r="E167" s="9">
        <v>3235</v>
      </c>
      <c r="F167" s="29" t="s">
        <v>195</v>
      </c>
      <c r="G167" s="134">
        <f>SUM(G168:G169)</f>
        <v>874.18</v>
      </c>
      <c r="H167" s="134">
        <f t="shared" ref="H167" si="60">SUM(H168:H169)</f>
        <v>650</v>
      </c>
      <c r="I167" s="134">
        <f t="shared" ref="I167" si="61">SUM(I168:I169)</f>
        <v>250</v>
      </c>
      <c r="J167" s="134">
        <v>0</v>
      </c>
      <c r="K167" s="48"/>
      <c r="L167" s="48">
        <f t="shared" si="53"/>
        <v>0</v>
      </c>
    </row>
    <row r="168" spans="2:12" x14ac:dyDescent="0.3">
      <c r="B168" s="8"/>
      <c r="C168" s="8"/>
      <c r="D168" s="9"/>
      <c r="E168" s="9">
        <v>32353</v>
      </c>
      <c r="F168" s="29" t="s">
        <v>196</v>
      </c>
      <c r="G168" s="134">
        <v>874.18</v>
      </c>
      <c r="H168" s="134">
        <v>400</v>
      </c>
      <c r="I168" s="134">
        <v>0</v>
      </c>
      <c r="J168" s="134"/>
      <c r="K168" s="48"/>
      <c r="L168" s="48">
        <v>0</v>
      </c>
    </row>
    <row r="169" spans="2:12" x14ac:dyDescent="0.3">
      <c r="B169" s="8"/>
      <c r="C169" s="8"/>
      <c r="D169" s="9"/>
      <c r="E169" s="9">
        <v>32355</v>
      </c>
      <c r="F169" s="29" t="s">
        <v>197</v>
      </c>
      <c r="G169" s="134"/>
      <c r="H169" s="134">
        <v>250</v>
      </c>
      <c r="I169" s="134">
        <v>250</v>
      </c>
      <c r="J169" s="134"/>
      <c r="K169" s="48"/>
      <c r="L169" s="48">
        <f t="shared" si="53"/>
        <v>0</v>
      </c>
    </row>
    <row r="170" spans="2:12" x14ac:dyDescent="0.3">
      <c r="B170" s="8"/>
      <c r="C170" s="8"/>
      <c r="D170" s="9"/>
      <c r="E170" s="9">
        <v>3236</v>
      </c>
      <c r="F170" s="29" t="s">
        <v>198</v>
      </c>
      <c r="G170" s="134">
        <f>SUM(G171:G172)</f>
        <v>2646.66</v>
      </c>
      <c r="H170" s="134">
        <f t="shared" ref="H170" si="62">SUM(H171:H172)</f>
        <v>2650</v>
      </c>
      <c r="I170" s="134">
        <v>2650</v>
      </c>
      <c r="J170" s="134">
        <v>2646.66</v>
      </c>
      <c r="K170" s="48">
        <f t="shared" si="52"/>
        <v>1</v>
      </c>
      <c r="L170" s="48">
        <f t="shared" si="53"/>
        <v>0.99873962264150939</v>
      </c>
    </row>
    <row r="171" spans="2:12" x14ac:dyDescent="0.3">
      <c r="B171" s="8"/>
      <c r="C171" s="8"/>
      <c r="D171" s="9"/>
      <c r="E171" s="9">
        <v>32361</v>
      </c>
      <c r="F171" s="29" t="s">
        <v>199</v>
      </c>
      <c r="G171" s="134">
        <v>2646.66</v>
      </c>
      <c r="H171" s="134">
        <v>2500</v>
      </c>
      <c r="I171" s="134">
        <v>2500</v>
      </c>
      <c r="J171" s="134">
        <v>2229.7800000000002</v>
      </c>
      <c r="K171" s="48">
        <f t="shared" si="52"/>
        <v>0.84248826823241385</v>
      </c>
      <c r="L171" s="48">
        <f t="shared" si="53"/>
        <v>0.89191200000000004</v>
      </c>
    </row>
    <row r="172" spans="2:12" x14ac:dyDescent="0.3">
      <c r="B172" s="8"/>
      <c r="C172" s="8"/>
      <c r="D172" s="9"/>
      <c r="E172" s="9">
        <v>32369</v>
      </c>
      <c r="F172" s="29" t="s">
        <v>200</v>
      </c>
      <c r="G172" s="134"/>
      <c r="H172" s="134">
        <v>150</v>
      </c>
      <c r="I172" s="134">
        <v>450</v>
      </c>
      <c r="J172" s="134">
        <v>416.88</v>
      </c>
      <c r="K172" s="48"/>
      <c r="L172" s="48">
        <f t="shared" si="53"/>
        <v>0.9264</v>
      </c>
    </row>
    <row r="173" spans="2:12" x14ac:dyDescent="0.3">
      <c r="B173" s="8"/>
      <c r="C173" s="8"/>
      <c r="D173" s="9"/>
      <c r="E173" s="9">
        <v>3237</v>
      </c>
      <c r="F173" s="29" t="s">
        <v>201</v>
      </c>
      <c r="G173" s="134">
        <v>435.08</v>
      </c>
      <c r="H173" s="134">
        <f t="shared" ref="H173:I173" si="63">SUM(H174:H175)</f>
        <v>300</v>
      </c>
      <c r="I173" s="134">
        <f t="shared" si="63"/>
        <v>400</v>
      </c>
      <c r="J173" s="134">
        <v>213.05</v>
      </c>
      <c r="K173" s="48">
        <f t="shared" si="52"/>
        <v>0.48968005883975363</v>
      </c>
      <c r="L173" s="48">
        <f t="shared" si="53"/>
        <v>0.53262500000000002</v>
      </c>
    </row>
    <row r="174" spans="2:12" x14ac:dyDescent="0.3">
      <c r="B174" s="8"/>
      <c r="C174" s="8"/>
      <c r="D174" s="9"/>
      <c r="E174" s="9">
        <v>32372</v>
      </c>
      <c r="F174" s="29" t="s">
        <v>202</v>
      </c>
      <c r="G174" s="134">
        <v>435.08</v>
      </c>
      <c r="H174" s="134">
        <v>150</v>
      </c>
      <c r="I174" s="134">
        <v>250</v>
      </c>
      <c r="J174" s="134">
        <v>213.05</v>
      </c>
      <c r="K174" s="48">
        <f t="shared" si="52"/>
        <v>0.48968005883975363</v>
      </c>
      <c r="L174" s="48">
        <f t="shared" si="53"/>
        <v>0.85220000000000007</v>
      </c>
    </row>
    <row r="175" spans="2:12" x14ac:dyDescent="0.3">
      <c r="B175" s="8"/>
      <c r="C175" s="8"/>
      <c r="D175" s="9"/>
      <c r="E175" s="9">
        <v>32373</v>
      </c>
      <c r="F175" s="29" t="s">
        <v>203</v>
      </c>
      <c r="G175" s="134"/>
      <c r="H175" s="134">
        <v>150</v>
      </c>
      <c r="I175" s="134">
        <v>150</v>
      </c>
      <c r="J175" s="134"/>
      <c r="K175" s="48"/>
      <c r="L175" s="48">
        <f t="shared" si="53"/>
        <v>0</v>
      </c>
    </row>
    <row r="176" spans="2:12" x14ac:dyDescent="0.3">
      <c r="B176" s="8"/>
      <c r="C176" s="8"/>
      <c r="D176" s="9"/>
      <c r="E176" s="9">
        <v>3238</v>
      </c>
      <c r="F176" s="29" t="s">
        <v>204</v>
      </c>
      <c r="G176" s="134">
        <f>SUM(G177:G178)</f>
        <v>2166.37</v>
      </c>
      <c r="H176" s="134">
        <f t="shared" ref="H176" si="64">SUM(H177:H178)</f>
        <v>1861</v>
      </c>
      <c r="I176" s="134">
        <v>2500</v>
      </c>
      <c r="J176" s="134">
        <v>2514.85</v>
      </c>
      <c r="K176" s="48">
        <f t="shared" si="52"/>
        <v>1.1608589483790859</v>
      </c>
      <c r="L176" s="48">
        <f t="shared" si="53"/>
        <v>1.0059400000000001</v>
      </c>
    </row>
    <row r="177" spans="2:12" x14ac:dyDescent="0.3">
      <c r="B177" s="8"/>
      <c r="C177" s="8"/>
      <c r="D177" s="9"/>
      <c r="E177" s="9">
        <v>32381</v>
      </c>
      <c r="F177" s="29" t="s">
        <v>205</v>
      </c>
      <c r="G177" s="134">
        <v>2166.37</v>
      </c>
      <c r="H177" s="134">
        <v>841</v>
      </c>
      <c r="I177" s="134">
        <v>900</v>
      </c>
      <c r="J177" s="134">
        <v>1128.26</v>
      </c>
      <c r="K177" s="48">
        <f t="shared" si="52"/>
        <v>0.52080669507055588</v>
      </c>
      <c r="L177" s="48">
        <f t="shared" si="53"/>
        <v>1.2536222222222222</v>
      </c>
    </row>
    <row r="178" spans="2:12" x14ac:dyDescent="0.3">
      <c r="B178" s="8"/>
      <c r="C178" s="8"/>
      <c r="D178" s="9"/>
      <c r="E178" s="9">
        <v>32389</v>
      </c>
      <c r="F178" s="29" t="s">
        <v>206</v>
      </c>
      <c r="G178" s="134"/>
      <c r="H178" s="134">
        <v>1020</v>
      </c>
      <c r="I178" s="134">
        <v>1500</v>
      </c>
      <c r="J178" s="134">
        <v>1386.59</v>
      </c>
      <c r="K178" s="48"/>
      <c r="L178" s="48">
        <f t="shared" si="53"/>
        <v>0.92439333333333329</v>
      </c>
    </row>
    <row r="179" spans="2:12" x14ac:dyDescent="0.3">
      <c r="B179" s="8"/>
      <c r="C179" s="8"/>
      <c r="D179" s="9"/>
      <c r="E179" s="9">
        <v>3239</v>
      </c>
      <c r="F179" s="29" t="s">
        <v>207</v>
      </c>
      <c r="G179" s="134">
        <f>SUM(G180:G181)</f>
        <v>1549.14</v>
      </c>
      <c r="H179" s="134">
        <f t="shared" ref="H179" si="65">SUM(H180:H181)</f>
        <v>4482</v>
      </c>
      <c r="I179" s="134">
        <v>4417</v>
      </c>
      <c r="J179" s="134">
        <v>4635.03</v>
      </c>
      <c r="K179" s="48">
        <f t="shared" si="52"/>
        <v>2.9920020140206822</v>
      </c>
      <c r="L179" s="48">
        <f t="shared" si="53"/>
        <v>1.0493615576182929</v>
      </c>
    </row>
    <row r="180" spans="2:12" ht="26.4" x14ac:dyDescent="0.3">
      <c r="B180" s="8"/>
      <c r="C180" s="8"/>
      <c r="D180" s="9"/>
      <c r="E180" s="9">
        <v>32391</v>
      </c>
      <c r="F180" s="29" t="s">
        <v>208</v>
      </c>
      <c r="G180" s="134"/>
      <c r="H180" s="134">
        <v>482</v>
      </c>
      <c r="I180" s="134">
        <v>200</v>
      </c>
      <c r="J180" s="134">
        <v>66.36</v>
      </c>
      <c r="K180" s="48"/>
      <c r="L180" s="48">
        <f t="shared" si="53"/>
        <v>0.33179999999999998</v>
      </c>
    </row>
    <row r="181" spans="2:12" x14ac:dyDescent="0.3">
      <c r="B181" s="8"/>
      <c r="C181" s="8"/>
      <c r="D181" s="9"/>
      <c r="E181" s="9">
        <v>32399</v>
      </c>
      <c r="F181" s="29" t="s">
        <v>209</v>
      </c>
      <c r="G181" s="134">
        <v>1549.14</v>
      </c>
      <c r="H181" s="134">
        <v>4000</v>
      </c>
      <c r="I181" s="134">
        <v>4200</v>
      </c>
      <c r="J181" s="134">
        <v>4568.67</v>
      </c>
      <c r="K181" s="48">
        <f t="shared" si="52"/>
        <v>2.9491653433517953</v>
      </c>
      <c r="L181" s="48">
        <f t="shared" si="53"/>
        <v>1.0877785714285715</v>
      </c>
    </row>
    <row r="182" spans="2:12" x14ac:dyDescent="0.3">
      <c r="B182" s="7"/>
      <c r="C182" s="7"/>
      <c r="D182" s="7">
        <v>329</v>
      </c>
      <c r="E182" s="7"/>
      <c r="F182" s="7" t="s">
        <v>210</v>
      </c>
      <c r="G182" s="134">
        <f>G183+G185+G187+G189+G193+G195</f>
        <v>6223.1200000000008</v>
      </c>
      <c r="H182" s="134">
        <f>H183+H185+H187+H189+H193+H195</f>
        <v>3986</v>
      </c>
      <c r="I182" s="134">
        <v>5036</v>
      </c>
      <c r="J182" s="134">
        <v>4764.1400000000003</v>
      </c>
      <c r="K182" s="48">
        <f t="shared" si="52"/>
        <v>0.76555489850750102</v>
      </c>
      <c r="L182" s="48">
        <f t="shared" si="53"/>
        <v>0.9460166799046863</v>
      </c>
    </row>
    <row r="183" spans="2:12" x14ac:dyDescent="0.3">
      <c r="B183" s="8"/>
      <c r="C183" s="8"/>
      <c r="D183" s="9"/>
      <c r="E183" s="9">
        <v>3292</v>
      </c>
      <c r="F183" s="29" t="s">
        <v>211</v>
      </c>
      <c r="G183" s="134">
        <f>G184</f>
        <v>1290.28</v>
      </c>
      <c r="H183" s="134">
        <f t="shared" ref="H183" si="66">H184</f>
        <v>1300</v>
      </c>
      <c r="I183" s="134">
        <v>1300</v>
      </c>
      <c r="J183" s="134">
        <v>1198.3900000000001</v>
      </c>
      <c r="K183" s="48">
        <f t="shared" si="52"/>
        <v>0.92878289983569462</v>
      </c>
      <c r="L183" s="48">
        <f t="shared" si="53"/>
        <v>0.92183846153846161</v>
      </c>
    </row>
    <row r="184" spans="2:12" x14ac:dyDescent="0.3">
      <c r="B184" s="8"/>
      <c r="C184" s="8"/>
      <c r="D184" s="9"/>
      <c r="E184" s="9">
        <v>32922</v>
      </c>
      <c r="F184" s="29" t="s">
        <v>212</v>
      </c>
      <c r="G184" s="134">
        <v>1290.28</v>
      </c>
      <c r="H184" s="134">
        <v>1300</v>
      </c>
      <c r="I184" s="134">
        <v>1300</v>
      </c>
      <c r="J184" s="134">
        <v>1198.3900000000001</v>
      </c>
      <c r="K184" s="48">
        <f t="shared" si="52"/>
        <v>0.92878289983569462</v>
      </c>
      <c r="L184" s="48">
        <f t="shared" si="53"/>
        <v>0.92183846153846161</v>
      </c>
    </row>
    <row r="185" spans="2:12" x14ac:dyDescent="0.3">
      <c r="B185" s="8"/>
      <c r="C185" s="8"/>
      <c r="D185" s="9"/>
      <c r="E185" s="9">
        <v>3293</v>
      </c>
      <c r="F185" s="29" t="s">
        <v>213</v>
      </c>
      <c r="G185" s="134">
        <f>G186</f>
        <v>72.47</v>
      </c>
      <c r="H185" s="134">
        <f t="shared" ref="H185:J185" si="67">H186</f>
        <v>0</v>
      </c>
      <c r="I185" s="134">
        <f t="shared" si="67"/>
        <v>0</v>
      </c>
      <c r="J185" s="134">
        <f t="shared" si="67"/>
        <v>0</v>
      </c>
      <c r="K185" s="48">
        <f t="shared" si="52"/>
        <v>0</v>
      </c>
      <c r="L185" s="48"/>
    </row>
    <row r="186" spans="2:12" x14ac:dyDescent="0.3">
      <c r="B186" s="8"/>
      <c r="C186" s="8"/>
      <c r="D186" s="9"/>
      <c r="E186" s="9">
        <v>32931</v>
      </c>
      <c r="F186" s="29" t="s">
        <v>213</v>
      </c>
      <c r="G186" s="134">
        <v>72.47</v>
      </c>
      <c r="H186" s="134"/>
      <c r="I186" s="134"/>
      <c r="J186" s="134"/>
      <c r="K186" s="48">
        <f t="shared" si="52"/>
        <v>0</v>
      </c>
      <c r="L186" s="48"/>
    </row>
    <row r="187" spans="2:12" x14ac:dyDescent="0.3">
      <c r="B187" s="8"/>
      <c r="C187" s="8"/>
      <c r="D187" s="9"/>
      <c r="E187" s="9">
        <v>3294</v>
      </c>
      <c r="F187" s="29" t="s">
        <v>214</v>
      </c>
      <c r="G187" s="134">
        <v>35.840000000000003</v>
      </c>
      <c r="H187" s="134">
        <f t="shared" ref="H187:J187" si="68">H188</f>
        <v>36</v>
      </c>
      <c r="I187" s="134">
        <f t="shared" si="68"/>
        <v>36</v>
      </c>
      <c r="J187" s="134">
        <f t="shared" si="68"/>
        <v>0</v>
      </c>
      <c r="K187" s="48"/>
      <c r="L187" s="48">
        <f t="shared" si="53"/>
        <v>0</v>
      </c>
    </row>
    <row r="188" spans="2:12" x14ac:dyDescent="0.3">
      <c r="B188" s="8"/>
      <c r="C188" s="8"/>
      <c r="D188" s="9"/>
      <c r="E188" s="9">
        <v>32941</v>
      </c>
      <c r="F188" s="29" t="s">
        <v>215</v>
      </c>
      <c r="G188" s="134"/>
      <c r="H188" s="134">
        <v>36</v>
      </c>
      <c r="I188" s="134">
        <v>36</v>
      </c>
      <c r="J188" s="134"/>
      <c r="K188" s="48"/>
      <c r="L188" s="48">
        <f t="shared" si="53"/>
        <v>0</v>
      </c>
    </row>
    <row r="189" spans="2:12" x14ac:dyDescent="0.3">
      <c r="B189" s="8"/>
      <c r="C189" s="8"/>
      <c r="D189" s="9"/>
      <c r="E189" s="9">
        <v>3295</v>
      </c>
      <c r="F189" s="29" t="s">
        <v>216</v>
      </c>
      <c r="G189" s="134">
        <f>SUM(G190:G192)</f>
        <v>1772.18</v>
      </c>
      <c r="H189" s="134">
        <f t="shared" ref="H189:I189" si="69">SUM(H190:H192)</f>
        <v>1880</v>
      </c>
      <c r="I189" s="134">
        <f t="shared" si="69"/>
        <v>1780</v>
      </c>
      <c r="J189" s="134">
        <v>1003.08</v>
      </c>
      <c r="K189" s="48">
        <f t="shared" si="52"/>
        <v>0.56601473890914011</v>
      </c>
      <c r="L189" s="48">
        <f t="shared" si="53"/>
        <v>0.56352808988764047</v>
      </c>
    </row>
    <row r="190" spans="2:12" x14ac:dyDescent="0.3">
      <c r="B190" s="8"/>
      <c r="C190" s="8"/>
      <c r="D190" s="9"/>
      <c r="E190" s="9">
        <v>32953</v>
      </c>
      <c r="F190" s="29" t="s">
        <v>217</v>
      </c>
      <c r="G190" s="134">
        <v>1772.18</v>
      </c>
      <c r="H190" s="134">
        <v>200</v>
      </c>
      <c r="I190" s="134">
        <v>100</v>
      </c>
      <c r="J190" s="134">
        <v>66.349999999999994</v>
      </c>
      <c r="K190" s="48">
        <f t="shared" si="52"/>
        <v>3.7439763455179492E-2</v>
      </c>
      <c r="L190" s="48">
        <f t="shared" si="53"/>
        <v>0.66349999999999998</v>
      </c>
    </row>
    <row r="191" spans="2:12" x14ac:dyDescent="0.3">
      <c r="B191" s="8"/>
      <c r="C191" s="8"/>
      <c r="D191" s="9"/>
      <c r="E191" s="9">
        <v>32955</v>
      </c>
      <c r="F191" s="29" t="s">
        <v>218</v>
      </c>
      <c r="G191" s="134"/>
      <c r="H191" s="134">
        <v>1660</v>
      </c>
      <c r="I191" s="134">
        <v>1660</v>
      </c>
      <c r="J191" s="134">
        <v>1664.12</v>
      </c>
      <c r="K191" s="48"/>
      <c r="L191" s="48">
        <f t="shared" si="53"/>
        <v>1.0024819277108432</v>
      </c>
    </row>
    <row r="192" spans="2:12" x14ac:dyDescent="0.3">
      <c r="B192" s="8"/>
      <c r="C192" s="8"/>
      <c r="D192" s="9"/>
      <c r="E192" s="9">
        <v>32959</v>
      </c>
      <c r="F192" s="29" t="s">
        <v>219</v>
      </c>
      <c r="G192" s="134"/>
      <c r="H192" s="134">
        <v>20</v>
      </c>
      <c r="I192" s="134">
        <v>20</v>
      </c>
      <c r="J192" s="134">
        <v>12.61</v>
      </c>
      <c r="K192" s="48"/>
      <c r="L192" s="48">
        <f t="shared" si="53"/>
        <v>0.63049999999999995</v>
      </c>
    </row>
    <row r="193" spans="2:12" x14ac:dyDescent="0.3">
      <c r="B193" s="8"/>
      <c r="C193" s="8"/>
      <c r="D193" s="9"/>
      <c r="E193" s="9">
        <v>3296</v>
      </c>
      <c r="F193" s="29" t="s">
        <v>220</v>
      </c>
      <c r="G193" s="134">
        <f>G194</f>
        <v>2637.83</v>
      </c>
      <c r="H193" s="134">
        <f t="shared" ref="H193:I193" si="70">H194</f>
        <v>650</v>
      </c>
      <c r="I193" s="134">
        <f t="shared" si="70"/>
        <v>1800</v>
      </c>
      <c r="J193" s="134">
        <v>1724.47</v>
      </c>
      <c r="K193" s="48"/>
      <c r="L193" s="48">
        <f t="shared" si="53"/>
        <v>0.95803888888888888</v>
      </c>
    </row>
    <row r="194" spans="2:12" x14ac:dyDescent="0.3">
      <c r="B194" s="8"/>
      <c r="C194" s="8"/>
      <c r="D194" s="9"/>
      <c r="E194" s="9">
        <v>32961</v>
      </c>
      <c r="F194" s="29" t="s">
        <v>220</v>
      </c>
      <c r="G194" s="134">
        <v>2637.83</v>
      </c>
      <c r="H194" s="134">
        <v>650</v>
      </c>
      <c r="I194" s="134">
        <v>1800</v>
      </c>
      <c r="J194" s="134">
        <v>1724.47</v>
      </c>
      <c r="K194" s="48"/>
      <c r="L194" s="48">
        <f t="shared" si="53"/>
        <v>0.95803888888888888</v>
      </c>
    </row>
    <row r="195" spans="2:12" x14ac:dyDescent="0.3">
      <c r="B195" s="8"/>
      <c r="C195" s="8"/>
      <c r="D195" s="9"/>
      <c r="E195" s="9">
        <v>3299</v>
      </c>
      <c r="F195" s="29" t="s">
        <v>210</v>
      </c>
      <c r="G195" s="134">
        <f>SUM(G196:G197)</f>
        <v>414.52</v>
      </c>
      <c r="H195" s="134">
        <f t="shared" ref="H195:J195" si="71">SUM(H196:H197)</f>
        <v>120</v>
      </c>
      <c r="I195" s="134">
        <f t="shared" si="71"/>
        <v>120</v>
      </c>
      <c r="J195" s="134">
        <f t="shared" si="71"/>
        <v>98.2</v>
      </c>
      <c r="K195" s="48">
        <f t="shared" si="52"/>
        <v>0.2369005114349127</v>
      </c>
      <c r="L195" s="48">
        <f t="shared" si="53"/>
        <v>0.81833333333333336</v>
      </c>
    </row>
    <row r="196" spans="2:12" x14ac:dyDescent="0.3">
      <c r="B196" s="8"/>
      <c r="C196" s="8"/>
      <c r="D196" s="9"/>
      <c r="E196" s="9">
        <v>32991</v>
      </c>
      <c r="F196" s="29" t="s">
        <v>221</v>
      </c>
      <c r="G196" s="134"/>
      <c r="H196" s="134"/>
      <c r="I196" s="134"/>
      <c r="J196" s="134"/>
      <c r="K196" s="48"/>
      <c r="L196" s="48"/>
    </row>
    <row r="197" spans="2:12" x14ac:dyDescent="0.3">
      <c r="B197" s="8"/>
      <c r="C197" s="8"/>
      <c r="D197" s="9"/>
      <c r="E197" s="9">
        <v>32999</v>
      </c>
      <c r="F197" s="29" t="s">
        <v>210</v>
      </c>
      <c r="G197" s="134">
        <v>414.52</v>
      </c>
      <c r="H197" s="134">
        <v>120</v>
      </c>
      <c r="I197" s="134">
        <v>120</v>
      </c>
      <c r="J197" s="134">
        <v>98.2</v>
      </c>
      <c r="K197" s="48">
        <f t="shared" si="52"/>
        <v>0.2369005114349127</v>
      </c>
      <c r="L197" s="48">
        <f t="shared" si="53"/>
        <v>0.81833333333333336</v>
      </c>
    </row>
    <row r="198" spans="2:12" x14ac:dyDescent="0.3">
      <c r="B198" s="7"/>
      <c r="C198" s="7">
        <v>34</v>
      </c>
      <c r="D198" s="7"/>
      <c r="E198" s="7"/>
      <c r="F198" s="7" t="s">
        <v>222</v>
      </c>
      <c r="G198" s="134">
        <f>G199</f>
        <v>1442.2</v>
      </c>
      <c r="H198" s="134">
        <f t="shared" ref="H198:I199" si="72">H199</f>
        <v>1426</v>
      </c>
      <c r="I198" s="134">
        <f t="shared" si="72"/>
        <v>1260</v>
      </c>
      <c r="J198" s="122">
        <v>1211.32</v>
      </c>
      <c r="K198" s="48">
        <f t="shared" si="52"/>
        <v>0.8399112467064207</v>
      </c>
      <c r="L198" s="48">
        <f t="shared" si="53"/>
        <v>0.96136507936507931</v>
      </c>
    </row>
    <row r="199" spans="2:12" x14ac:dyDescent="0.3">
      <c r="B199" s="7"/>
      <c r="C199" s="7"/>
      <c r="D199" s="7">
        <v>343</v>
      </c>
      <c r="E199" s="7"/>
      <c r="F199" s="7" t="s">
        <v>223</v>
      </c>
      <c r="G199" s="134">
        <f>G200</f>
        <v>1442.2</v>
      </c>
      <c r="H199" s="134">
        <f t="shared" si="72"/>
        <v>1426</v>
      </c>
      <c r="I199" s="134">
        <f t="shared" si="72"/>
        <v>1260</v>
      </c>
      <c r="J199" s="122">
        <v>1211.32</v>
      </c>
      <c r="K199" s="48">
        <f t="shared" si="52"/>
        <v>0.8399112467064207</v>
      </c>
      <c r="L199" s="48">
        <f t="shared" si="53"/>
        <v>0.96136507936507931</v>
      </c>
    </row>
    <row r="200" spans="2:12" x14ac:dyDescent="0.3">
      <c r="B200" s="8"/>
      <c r="C200" s="8"/>
      <c r="D200" s="9"/>
      <c r="E200" s="9">
        <v>3431</v>
      </c>
      <c r="F200" s="29" t="s">
        <v>224</v>
      </c>
      <c r="G200" s="134">
        <f>SUM(G201:G202)</f>
        <v>1442.2</v>
      </c>
      <c r="H200" s="134">
        <f t="shared" ref="H200" si="73">SUM(H201:H202)</f>
        <v>1426</v>
      </c>
      <c r="I200" s="134">
        <f>SUM(I201:I202)</f>
        <v>1260</v>
      </c>
      <c r="J200" s="134">
        <v>1211.32</v>
      </c>
      <c r="K200" s="48">
        <f t="shared" si="52"/>
        <v>0.8399112467064207</v>
      </c>
      <c r="L200" s="48">
        <f t="shared" si="53"/>
        <v>0.96136507936507931</v>
      </c>
    </row>
    <row r="201" spans="2:12" x14ac:dyDescent="0.3">
      <c r="B201" s="8"/>
      <c r="C201" s="8"/>
      <c r="D201" s="9"/>
      <c r="E201" s="9">
        <v>34312</v>
      </c>
      <c r="F201" s="29" t="s">
        <v>224</v>
      </c>
      <c r="G201" s="134">
        <v>802.36</v>
      </c>
      <c r="H201" s="134">
        <v>431</v>
      </c>
      <c r="I201" s="134">
        <v>560</v>
      </c>
      <c r="J201" s="134">
        <v>521.88</v>
      </c>
      <c r="K201" s="48">
        <f t="shared" si="52"/>
        <v>0.65043122787776064</v>
      </c>
      <c r="L201" s="48">
        <f t="shared" si="53"/>
        <v>0.93192857142857144</v>
      </c>
    </row>
    <row r="202" spans="2:12" x14ac:dyDescent="0.3">
      <c r="B202" s="8"/>
      <c r="C202" s="8"/>
      <c r="D202" s="9"/>
      <c r="E202" s="9">
        <v>34339</v>
      </c>
      <c r="F202" s="29" t="s">
        <v>225</v>
      </c>
      <c r="G202" s="134">
        <v>639.84</v>
      </c>
      <c r="H202" s="134">
        <v>995</v>
      </c>
      <c r="I202" s="134">
        <v>700</v>
      </c>
      <c r="J202" s="134">
        <f>674.52+14.92</f>
        <v>689.43999999999994</v>
      </c>
      <c r="K202" s="48">
        <f t="shared" si="52"/>
        <v>1.0775193798449612</v>
      </c>
      <c r="L202" s="48">
        <f t="shared" si="53"/>
        <v>0.98491428571428563</v>
      </c>
    </row>
    <row r="203" spans="2:12" ht="26.4" x14ac:dyDescent="0.3">
      <c r="B203" s="7"/>
      <c r="C203" s="7">
        <v>36</v>
      </c>
      <c r="D203" s="7"/>
      <c r="E203" s="7"/>
      <c r="F203" s="7" t="s">
        <v>226</v>
      </c>
      <c r="G203" s="134">
        <f>G204</f>
        <v>0</v>
      </c>
      <c r="H203" s="134">
        <f t="shared" ref="H203:J205" si="74">H204</f>
        <v>0</v>
      </c>
      <c r="I203" s="134">
        <f t="shared" si="74"/>
        <v>0</v>
      </c>
      <c r="J203" s="122"/>
      <c r="K203" s="48"/>
      <c r="L203" s="48"/>
    </row>
    <row r="204" spans="2:12" x14ac:dyDescent="0.3">
      <c r="B204" s="7"/>
      <c r="C204" s="7"/>
      <c r="D204" s="7">
        <v>363</v>
      </c>
      <c r="E204" s="7"/>
      <c r="F204" s="7" t="s">
        <v>227</v>
      </c>
      <c r="G204" s="134">
        <f>G205</f>
        <v>0</v>
      </c>
      <c r="H204" s="134">
        <f t="shared" si="74"/>
        <v>0</v>
      </c>
      <c r="I204" s="134">
        <f t="shared" si="74"/>
        <v>0</v>
      </c>
      <c r="J204" s="122">
        <f t="shared" si="74"/>
        <v>0</v>
      </c>
      <c r="K204" s="48"/>
      <c r="L204" s="48"/>
    </row>
    <row r="205" spans="2:12" x14ac:dyDescent="0.3">
      <c r="B205" s="8"/>
      <c r="C205" s="8"/>
      <c r="D205" s="9"/>
      <c r="E205" s="9">
        <v>3631</v>
      </c>
      <c r="F205" s="29" t="s">
        <v>228</v>
      </c>
      <c r="G205" s="134">
        <f>G206</f>
        <v>0</v>
      </c>
      <c r="H205" s="134">
        <f t="shared" si="74"/>
        <v>0</v>
      </c>
      <c r="I205" s="134">
        <f t="shared" si="74"/>
        <v>0</v>
      </c>
      <c r="J205" s="134">
        <f t="shared" si="74"/>
        <v>0</v>
      </c>
      <c r="K205" s="48"/>
      <c r="L205" s="48"/>
    </row>
    <row r="206" spans="2:12" ht="26.4" x14ac:dyDescent="0.3">
      <c r="B206" s="8"/>
      <c r="C206" s="8"/>
      <c r="D206" s="9"/>
      <c r="E206" s="9">
        <v>36319</v>
      </c>
      <c r="F206" s="29" t="s">
        <v>229</v>
      </c>
      <c r="G206" s="134"/>
      <c r="H206" s="134"/>
      <c r="I206" s="134"/>
      <c r="J206" s="134"/>
      <c r="K206" s="48"/>
      <c r="L206" s="48"/>
    </row>
    <row r="207" spans="2:12" x14ac:dyDescent="0.3">
      <c r="B207" s="7"/>
      <c r="C207" s="7"/>
      <c r="D207" s="7">
        <v>368</v>
      </c>
      <c r="E207" s="7"/>
      <c r="F207" s="7" t="s">
        <v>230</v>
      </c>
      <c r="G207" s="134">
        <f>G208</f>
        <v>0</v>
      </c>
      <c r="H207" s="134">
        <f t="shared" ref="H207:J208" si="75">H208</f>
        <v>0</v>
      </c>
      <c r="I207" s="134">
        <f t="shared" si="75"/>
        <v>0</v>
      </c>
      <c r="J207" s="122">
        <f t="shared" si="75"/>
        <v>0</v>
      </c>
      <c r="K207" s="48"/>
      <c r="L207" s="48"/>
    </row>
    <row r="208" spans="2:12" x14ac:dyDescent="0.3">
      <c r="B208" s="8"/>
      <c r="C208" s="8"/>
      <c r="D208" s="9"/>
      <c r="E208" s="9">
        <v>3681</v>
      </c>
      <c r="F208" s="29" t="s">
        <v>231</v>
      </c>
      <c r="G208" s="134">
        <f>G209</f>
        <v>0</v>
      </c>
      <c r="H208" s="134">
        <f t="shared" si="75"/>
        <v>0</v>
      </c>
      <c r="I208" s="134">
        <f t="shared" si="75"/>
        <v>0</v>
      </c>
      <c r="J208" s="134">
        <f t="shared" si="75"/>
        <v>0</v>
      </c>
      <c r="K208" s="48"/>
      <c r="L208" s="48"/>
    </row>
    <row r="209" spans="2:12" ht="39.6" x14ac:dyDescent="0.3">
      <c r="B209" s="8"/>
      <c r="C209" s="8"/>
      <c r="D209" s="9"/>
      <c r="E209" s="9">
        <v>36812</v>
      </c>
      <c r="F209" s="29" t="s">
        <v>232</v>
      </c>
      <c r="G209" s="134"/>
      <c r="H209" s="134"/>
      <c r="I209" s="134"/>
      <c r="J209" s="134"/>
      <c r="K209" s="48"/>
      <c r="L209" s="48"/>
    </row>
    <row r="210" spans="2:12" ht="26.4" x14ac:dyDescent="0.3">
      <c r="B210" s="7"/>
      <c r="C210" s="7"/>
      <c r="D210" s="7">
        <v>369</v>
      </c>
      <c r="E210" s="7"/>
      <c r="F210" s="7" t="s">
        <v>233</v>
      </c>
      <c r="G210" s="134">
        <f>G211</f>
        <v>0</v>
      </c>
      <c r="H210" s="134">
        <f t="shared" ref="H210:J211" si="76">H211</f>
        <v>0</v>
      </c>
      <c r="I210" s="134">
        <f t="shared" si="76"/>
        <v>0</v>
      </c>
      <c r="J210" s="134">
        <f t="shared" si="76"/>
        <v>0</v>
      </c>
      <c r="K210" s="48"/>
      <c r="L210" s="48"/>
    </row>
    <row r="211" spans="2:12" ht="26.4" x14ac:dyDescent="0.3">
      <c r="B211" s="8"/>
      <c r="C211" s="8"/>
      <c r="D211" s="9"/>
      <c r="E211" s="9">
        <v>3691</v>
      </c>
      <c r="F211" s="29" t="s">
        <v>234</v>
      </c>
      <c r="G211" s="134">
        <f>G212</f>
        <v>0</v>
      </c>
      <c r="H211" s="134">
        <f t="shared" si="76"/>
        <v>0</v>
      </c>
      <c r="I211" s="134">
        <f t="shared" si="76"/>
        <v>0</v>
      </c>
      <c r="J211" s="134">
        <f t="shared" si="76"/>
        <v>0</v>
      </c>
      <c r="K211" s="48"/>
      <c r="L211" s="48"/>
    </row>
    <row r="212" spans="2:12" ht="26.4" x14ac:dyDescent="0.3">
      <c r="B212" s="8"/>
      <c r="C212" s="8"/>
      <c r="D212" s="9"/>
      <c r="E212" s="9">
        <v>36911</v>
      </c>
      <c r="F212" s="29" t="s">
        <v>234</v>
      </c>
      <c r="G212" s="134"/>
      <c r="H212" s="134"/>
      <c r="I212" s="134"/>
      <c r="J212" s="134"/>
      <c r="K212" s="48"/>
      <c r="L212" s="48"/>
    </row>
    <row r="213" spans="2:12" ht="26.4" x14ac:dyDescent="0.3">
      <c r="B213" s="7"/>
      <c r="C213" s="7">
        <v>37</v>
      </c>
      <c r="D213" s="7"/>
      <c r="E213" s="7"/>
      <c r="F213" s="7" t="s">
        <v>235</v>
      </c>
      <c r="G213" s="134">
        <f>G214</f>
        <v>48</v>
      </c>
      <c r="H213" s="134">
        <f t="shared" ref="H213:J214" si="77">H214</f>
        <v>0</v>
      </c>
      <c r="I213" s="134">
        <f t="shared" si="77"/>
        <v>0</v>
      </c>
      <c r="J213" s="134">
        <f t="shared" si="77"/>
        <v>0</v>
      </c>
      <c r="K213" s="48"/>
      <c r="L213" s="48"/>
    </row>
    <row r="214" spans="2:12" ht="26.4" x14ac:dyDescent="0.3">
      <c r="B214" s="7"/>
      <c r="C214" s="7"/>
      <c r="D214" s="7">
        <v>372</v>
      </c>
      <c r="E214" s="7"/>
      <c r="F214" s="7" t="s">
        <v>236</v>
      </c>
      <c r="G214" s="134">
        <f>G215</f>
        <v>48</v>
      </c>
      <c r="H214" s="134">
        <f t="shared" si="77"/>
        <v>0</v>
      </c>
      <c r="I214" s="134">
        <f t="shared" si="77"/>
        <v>0</v>
      </c>
      <c r="J214" s="134">
        <f t="shared" si="77"/>
        <v>0</v>
      </c>
      <c r="K214" s="48"/>
      <c r="L214" s="48"/>
    </row>
    <row r="215" spans="2:12" x14ac:dyDescent="0.3">
      <c r="B215" s="8"/>
      <c r="C215" s="8"/>
      <c r="D215" s="9"/>
      <c r="E215" s="9">
        <v>3721</v>
      </c>
      <c r="F215" s="29" t="s">
        <v>237</v>
      </c>
      <c r="G215" s="134">
        <f>SUM(G216:G224)</f>
        <v>48</v>
      </c>
      <c r="H215" s="134">
        <f t="shared" ref="H215:J215" si="78">SUM(H216:H224)</f>
        <v>0</v>
      </c>
      <c r="I215" s="134">
        <f t="shared" si="78"/>
        <v>0</v>
      </c>
      <c r="J215" s="134">
        <f t="shared" si="78"/>
        <v>0</v>
      </c>
      <c r="K215" s="48"/>
      <c r="L215" s="48"/>
    </row>
    <row r="216" spans="2:12" x14ac:dyDescent="0.3">
      <c r="B216" s="8"/>
      <c r="C216" s="8"/>
      <c r="D216" s="9"/>
      <c r="E216" s="9" t="s">
        <v>274</v>
      </c>
      <c r="F216" s="29" t="s">
        <v>238</v>
      </c>
      <c r="G216" s="134"/>
      <c r="H216" s="134"/>
      <c r="I216" s="134"/>
      <c r="J216" s="134"/>
      <c r="K216" s="48"/>
      <c r="L216" s="48"/>
    </row>
    <row r="217" spans="2:12" x14ac:dyDescent="0.3">
      <c r="B217" s="8"/>
      <c r="C217" s="8"/>
      <c r="D217" s="9"/>
      <c r="E217" s="9" t="s">
        <v>275</v>
      </c>
      <c r="F217" s="29" t="s">
        <v>239</v>
      </c>
      <c r="G217" s="134">
        <v>48</v>
      </c>
      <c r="H217" s="134"/>
      <c r="I217" s="134"/>
      <c r="J217" s="134"/>
      <c r="K217" s="48"/>
      <c r="L217" s="48"/>
    </row>
    <row r="218" spans="2:12" x14ac:dyDescent="0.3">
      <c r="B218" s="8"/>
      <c r="C218" s="8"/>
      <c r="D218" s="9"/>
      <c r="E218" s="9" t="s">
        <v>276</v>
      </c>
      <c r="F218" s="29" t="s">
        <v>240</v>
      </c>
      <c r="G218" s="134"/>
      <c r="H218" s="134"/>
      <c r="I218" s="134"/>
      <c r="J218" s="134"/>
      <c r="K218" s="48"/>
      <c r="L218" s="48"/>
    </row>
    <row r="219" spans="2:12" x14ac:dyDescent="0.3">
      <c r="B219" s="8"/>
      <c r="C219" s="8"/>
      <c r="D219" s="9"/>
      <c r="E219" s="9" t="s">
        <v>277</v>
      </c>
      <c r="F219" s="29" t="s">
        <v>241</v>
      </c>
      <c r="G219" s="134"/>
      <c r="H219" s="134"/>
      <c r="I219" s="134"/>
      <c r="J219" s="134"/>
      <c r="K219" s="48"/>
      <c r="L219" s="48"/>
    </row>
    <row r="220" spans="2:12" x14ac:dyDescent="0.3">
      <c r="B220" s="8"/>
      <c r="C220" s="8"/>
      <c r="D220" s="9"/>
      <c r="E220" s="9" t="s">
        <v>278</v>
      </c>
      <c r="F220" s="29" t="s">
        <v>242</v>
      </c>
      <c r="G220" s="134"/>
      <c r="H220" s="134"/>
      <c r="I220" s="134"/>
      <c r="J220" s="134"/>
      <c r="K220" s="48"/>
      <c r="L220" s="48"/>
    </row>
    <row r="221" spans="2:12" ht="26.4" x14ac:dyDescent="0.3">
      <c r="B221" s="8"/>
      <c r="C221" s="8"/>
      <c r="D221" s="9"/>
      <c r="E221" s="9" t="s">
        <v>279</v>
      </c>
      <c r="F221" s="29" t="s">
        <v>243</v>
      </c>
      <c r="G221" s="134"/>
      <c r="H221" s="134"/>
      <c r="I221" s="134"/>
      <c r="J221" s="134"/>
      <c r="K221" s="48"/>
      <c r="L221" s="48"/>
    </row>
    <row r="222" spans="2:12" x14ac:dyDescent="0.3">
      <c r="B222" s="8"/>
      <c r="C222" s="8"/>
      <c r="D222" s="9"/>
      <c r="E222" s="9" t="s">
        <v>280</v>
      </c>
      <c r="F222" s="29" t="s">
        <v>244</v>
      </c>
      <c r="G222" s="134"/>
      <c r="H222" s="134"/>
      <c r="I222" s="134"/>
      <c r="J222" s="134"/>
      <c r="K222" s="48"/>
      <c r="L222" s="48"/>
    </row>
    <row r="223" spans="2:12" x14ac:dyDescent="0.3">
      <c r="B223" s="8"/>
      <c r="C223" s="8"/>
      <c r="D223" s="9"/>
      <c r="E223" s="9" t="s">
        <v>281</v>
      </c>
      <c r="F223" s="29" t="s">
        <v>245</v>
      </c>
      <c r="G223" s="134"/>
      <c r="H223" s="134"/>
      <c r="I223" s="134"/>
      <c r="J223" s="134"/>
      <c r="K223" s="48"/>
      <c r="L223" s="48"/>
    </row>
    <row r="224" spans="2:12" x14ac:dyDescent="0.3">
      <c r="B224" s="8"/>
      <c r="C224" s="8"/>
      <c r="D224" s="9"/>
      <c r="E224" s="9" t="s">
        <v>282</v>
      </c>
      <c r="F224" s="29" t="s">
        <v>246</v>
      </c>
      <c r="G224" s="134"/>
      <c r="H224" s="134"/>
      <c r="I224" s="134"/>
      <c r="J224" s="134"/>
      <c r="K224" s="48"/>
      <c r="L224" s="48"/>
    </row>
    <row r="225" spans="2:12" x14ac:dyDescent="0.3">
      <c r="B225" s="7"/>
      <c r="C225" s="7">
        <v>38</v>
      </c>
      <c r="D225" s="7"/>
      <c r="E225" s="7"/>
      <c r="F225" s="7" t="s">
        <v>247</v>
      </c>
      <c r="G225" s="134">
        <f>G226</f>
        <v>0</v>
      </c>
      <c r="H225" s="134">
        <f t="shared" ref="H225:J226" si="79">H226</f>
        <v>0</v>
      </c>
      <c r="I225" s="134">
        <f t="shared" si="79"/>
        <v>234</v>
      </c>
      <c r="J225" s="134">
        <f t="shared" si="79"/>
        <v>233.99</v>
      </c>
      <c r="K225" s="48"/>
      <c r="L225" s="48">
        <f t="shared" ref="L225:L275" si="80">J225/I225</f>
        <v>0.999957264957265</v>
      </c>
    </row>
    <row r="226" spans="2:12" x14ac:dyDescent="0.3">
      <c r="B226" s="7"/>
      <c r="C226" s="7"/>
      <c r="D226" s="7">
        <v>381</v>
      </c>
      <c r="E226" s="7"/>
      <c r="F226" s="7" t="s">
        <v>248</v>
      </c>
      <c r="G226" s="134">
        <f>G227</f>
        <v>0</v>
      </c>
      <c r="H226" s="134">
        <f t="shared" si="79"/>
        <v>0</v>
      </c>
      <c r="I226" s="134">
        <f t="shared" si="79"/>
        <v>234</v>
      </c>
      <c r="J226" s="134">
        <f t="shared" si="79"/>
        <v>233.99</v>
      </c>
      <c r="K226" s="48"/>
      <c r="L226" s="48">
        <f t="shared" si="80"/>
        <v>0.999957264957265</v>
      </c>
    </row>
    <row r="227" spans="2:12" x14ac:dyDescent="0.3">
      <c r="B227" s="8"/>
      <c r="C227" s="8"/>
      <c r="D227" s="9"/>
      <c r="E227" s="9">
        <v>3811</v>
      </c>
      <c r="F227" s="29" t="s">
        <v>249</v>
      </c>
      <c r="G227" s="134">
        <f>SUM(G228:G236)</f>
        <v>0</v>
      </c>
      <c r="H227" s="134">
        <f t="shared" ref="H227:J227" si="81">SUM(H228:H236)</f>
        <v>0</v>
      </c>
      <c r="I227" s="134">
        <f t="shared" si="81"/>
        <v>234</v>
      </c>
      <c r="J227" s="134">
        <f t="shared" si="81"/>
        <v>233.99</v>
      </c>
      <c r="K227" s="48"/>
      <c r="L227" s="48">
        <f t="shared" si="80"/>
        <v>0.999957264957265</v>
      </c>
    </row>
    <row r="228" spans="2:12" ht="26.4" x14ac:dyDescent="0.3">
      <c r="B228" s="8"/>
      <c r="C228" s="8"/>
      <c r="D228" s="9"/>
      <c r="E228" s="9" t="s">
        <v>283</v>
      </c>
      <c r="F228" s="29" t="s">
        <v>250</v>
      </c>
      <c r="G228" s="134"/>
      <c r="H228" s="134"/>
      <c r="I228" s="134"/>
      <c r="J228" s="134"/>
      <c r="K228" s="48"/>
      <c r="L228" s="48"/>
    </row>
    <row r="229" spans="2:12" x14ac:dyDescent="0.3">
      <c r="B229" s="8"/>
      <c r="C229" s="8"/>
      <c r="D229" s="9"/>
      <c r="E229" s="9" t="s">
        <v>284</v>
      </c>
      <c r="F229" s="29" t="s">
        <v>251</v>
      </c>
      <c r="G229" s="134"/>
      <c r="H229" s="134"/>
      <c r="I229" s="134"/>
      <c r="J229" s="134"/>
      <c r="K229" s="48"/>
      <c r="L229" s="48"/>
    </row>
    <row r="230" spans="2:12" ht="26.4" x14ac:dyDescent="0.3">
      <c r="B230" s="8"/>
      <c r="C230" s="8"/>
      <c r="D230" s="9"/>
      <c r="E230" s="9" t="s">
        <v>285</v>
      </c>
      <c r="F230" s="29" t="s">
        <v>252</v>
      </c>
      <c r="G230" s="134"/>
      <c r="H230" s="134"/>
      <c r="I230" s="134"/>
      <c r="J230" s="134"/>
      <c r="K230" s="48"/>
      <c r="L230" s="48"/>
    </row>
    <row r="231" spans="2:12" x14ac:dyDescent="0.3">
      <c r="B231" s="8"/>
      <c r="C231" s="8"/>
      <c r="D231" s="9"/>
      <c r="E231" s="9" t="s">
        <v>286</v>
      </c>
      <c r="F231" s="29" t="s">
        <v>253</v>
      </c>
      <c r="G231" s="134"/>
      <c r="H231" s="134"/>
      <c r="I231" s="134"/>
      <c r="J231" s="134"/>
      <c r="K231" s="48"/>
      <c r="L231" s="48"/>
    </row>
    <row r="232" spans="2:12" x14ac:dyDescent="0.3">
      <c r="B232" s="8"/>
      <c r="C232" s="8"/>
      <c r="D232" s="9"/>
      <c r="E232" s="9" t="s">
        <v>287</v>
      </c>
      <c r="F232" s="29" t="s">
        <v>254</v>
      </c>
      <c r="G232" s="134"/>
      <c r="H232" s="134"/>
      <c r="I232" s="134"/>
      <c r="J232" s="134"/>
      <c r="K232" s="48"/>
      <c r="L232" s="48"/>
    </row>
    <row r="233" spans="2:12" x14ac:dyDescent="0.3">
      <c r="B233" s="8"/>
      <c r="C233" s="8"/>
      <c r="D233" s="9"/>
      <c r="E233" s="9" t="s">
        <v>288</v>
      </c>
      <c r="F233" s="29" t="s">
        <v>255</v>
      </c>
      <c r="G233" s="134"/>
      <c r="H233" s="134"/>
      <c r="I233" s="134"/>
      <c r="J233" s="134"/>
      <c r="K233" s="48"/>
      <c r="L233" s="48"/>
    </row>
    <row r="234" spans="2:12" x14ac:dyDescent="0.3">
      <c r="B234" s="8"/>
      <c r="C234" s="8"/>
      <c r="D234" s="9"/>
      <c r="E234" s="9" t="s">
        <v>289</v>
      </c>
      <c r="F234" s="29" t="s">
        <v>256</v>
      </c>
      <c r="G234" s="134"/>
      <c r="H234" s="134"/>
      <c r="I234" s="134"/>
      <c r="J234" s="134"/>
      <c r="K234" s="48"/>
      <c r="L234" s="48"/>
    </row>
    <row r="235" spans="2:12" x14ac:dyDescent="0.3">
      <c r="B235" s="8"/>
      <c r="C235" s="8"/>
      <c r="D235" s="9"/>
      <c r="E235" s="9" t="s">
        <v>290</v>
      </c>
      <c r="F235" s="29" t="s">
        <v>257</v>
      </c>
      <c r="G235" s="134"/>
      <c r="H235" s="134"/>
      <c r="I235" s="134"/>
      <c r="J235" s="134"/>
      <c r="K235" s="48"/>
      <c r="L235" s="48"/>
    </row>
    <row r="236" spans="2:12" x14ac:dyDescent="0.3">
      <c r="B236" s="8"/>
      <c r="C236" s="8"/>
      <c r="D236" s="9"/>
      <c r="E236" s="9" t="s">
        <v>291</v>
      </c>
      <c r="F236" s="29" t="s">
        <v>258</v>
      </c>
      <c r="G236" s="134"/>
      <c r="H236" s="134"/>
      <c r="I236" s="134">
        <v>234</v>
      </c>
      <c r="J236" s="134">
        <v>233.99</v>
      </c>
      <c r="K236" s="48"/>
      <c r="L236" s="48">
        <f t="shared" si="80"/>
        <v>0.999957264957265</v>
      </c>
    </row>
    <row r="237" spans="2:12" x14ac:dyDescent="0.3">
      <c r="B237" s="7" t="s">
        <v>294</v>
      </c>
      <c r="C237" s="7"/>
      <c r="D237" s="7"/>
      <c r="E237" s="178" t="s">
        <v>292</v>
      </c>
      <c r="F237" s="180"/>
      <c r="G237" s="134"/>
      <c r="H237" s="134"/>
      <c r="I237" s="134"/>
      <c r="J237" s="134"/>
      <c r="K237" s="48"/>
      <c r="L237" s="48"/>
    </row>
    <row r="238" spans="2:12" ht="20.399999999999999" customHeight="1" x14ac:dyDescent="0.3">
      <c r="B238" s="178" t="s">
        <v>295</v>
      </c>
      <c r="C238" s="179"/>
      <c r="D238" s="180"/>
      <c r="E238" s="178" t="s">
        <v>292</v>
      </c>
      <c r="F238" s="180"/>
      <c r="G238" s="134"/>
      <c r="H238" s="134"/>
      <c r="I238" s="134"/>
      <c r="J238" s="134"/>
      <c r="K238" s="48"/>
      <c r="L238" s="48"/>
    </row>
    <row r="239" spans="2:12" x14ac:dyDescent="0.3">
      <c r="B239" s="7">
        <v>3</v>
      </c>
      <c r="C239" s="7"/>
      <c r="D239" s="7"/>
      <c r="E239" s="7"/>
      <c r="F239" s="7" t="s">
        <v>4</v>
      </c>
      <c r="G239" s="134">
        <f>G240</f>
        <v>9752.16</v>
      </c>
      <c r="H239" s="134">
        <f t="shared" ref="H239:J239" si="82">H240</f>
        <v>20613</v>
      </c>
      <c r="I239" s="134">
        <f t="shared" si="82"/>
        <v>20613</v>
      </c>
      <c r="J239" s="134">
        <f t="shared" si="82"/>
        <v>21850.78</v>
      </c>
      <c r="K239" s="48">
        <f t="shared" ref="K239:K291" si="83">J239/G239</f>
        <v>2.2406092598972944</v>
      </c>
      <c r="L239" s="48">
        <f t="shared" si="80"/>
        <v>1.0600485130742734</v>
      </c>
    </row>
    <row r="240" spans="2:12" x14ac:dyDescent="0.3">
      <c r="B240" s="7"/>
      <c r="C240" s="7">
        <v>32</v>
      </c>
      <c r="D240" s="7"/>
      <c r="E240" s="7"/>
      <c r="F240" s="7" t="s">
        <v>13</v>
      </c>
      <c r="G240" s="134">
        <f>G241+G259</f>
        <v>9752.16</v>
      </c>
      <c r="H240" s="134">
        <f t="shared" ref="H240:J240" si="84">H241+H259</f>
        <v>20613</v>
      </c>
      <c r="I240" s="134">
        <f>I241+I259</f>
        <v>20613</v>
      </c>
      <c r="J240" s="134">
        <f t="shared" si="84"/>
        <v>21850.78</v>
      </c>
      <c r="K240" s="48">
        <f t="shared" si="83"/>
        <v>2.2406092598972944</v>
      </c>
      <c r="L240" s="48">
        <f t="shared" si="80"/>
        <v>1.0600485130742734</v>
      </c>
    </row>
    <row r="241" spans="2:12" x14ac:dyDescent="0.3">
      <c r="B241" s="7"/>
      <c r="C241" s="7"/>
      <c r="D241" s="7">
        <v>322</v>
      </c>
      <c r="E241" s="7"/>
      <c r="F241" s="7" t="s">
        <v>162</v>
      </c>
      <c r="G241" s="134">
        <f>G242+G248+G250+G254+G257</f>
        <v>9752.16</v>
      </c>
      <c r="H241" s="134">
        <f t="shared" ref="H241:I241" si="85">H242+H248+H250+H254+H257</f>
        <v>20000</v>
      </c>
      <c r="I241" s="134">
        <f t="shared" si="85"/>
        <v>20000</v>
      </c>
      <c r="J241" s="134">
        <f>J242+J248+J250+J254+J257</f>
        <v>21850.78</v>
      </c>
      <c r="K241" s="48">
        <f t="shared" si="83"/>
        <v>2.2406092598972944</v>
      </c>
      <c r="L241" s="48">
        <f t="shared" si="80"/>
        <v>1.0925389999999999</v>
      </c>
    </row>
    <row r="242" spans="2:12" x14ac:dyDescent="0.3">
      <c r="B242" s="8"/>
      <c r="C242" s="8"/>
      <c r="D242" s="9"/>
      <c r="E242" s="9">
        <v>3221</v>
      </c>
      <c r="F242" s="29" t="s">
        <v>163</v>
      </c>
      <c r="G242" s="134">
        <f>SUM(G243:G247)</f>
        <v>0</v>
      </c>
      <c r="H242" s="134">
        <f t="shared" ref="H242:J242" si="86">SUM(H243:H247)</f>
        <v>0</v>
      </c>
      <c r="I242" s="134">
        <f t="shared" si="86"/>
        <v>0</v>
      </c>
      <c r="J242" s="134">
        <f t="shared" si="86"/>
        <v>0</v>
      </c>
      <c r="K242" s="48"/>
      <c r="L242" s="48"/>
    </row>
    <row r="243" spans="2:12" x14ac:dyDescent="0.3">
      <c r="B243" s="8"/>
      <c r="C243" s="8"/>
      <c r="D243" s="9"/>
      <c r="E243" s="9">
        <v>32211</v>
      </c>
      <c r="F243" s="29" t="s">
        <v>164</v>
      </c>
      <c r="G243" s="134"/>
      <c r="H243" s="134"/>
      <c r="I243" s="134"/>
      <c r="J243" s="134"/>
      <c r="K243" s="48"/>
      <c r="L243" s="48"/>
    </row>
    <row r="244" spans="2:12" ht="26.4" x14ac:dyDescent="0.3">
      <c r="B244" s="8"/>
      <c r="C244" s="8"/>
      <c r="D244" s="9"/>
      <c r="E244" s="9">
        <v>32212</v>
      </c>
      <c r="F244" s="29" t="s">
        <v>165</v>
      </c>
      <c r="G244" s="134"/>
      <c r="H244" s="134"/>
      <c r="I244" s="134"/>
      <c r="J244" s="134"/>
      <c r="K244" s="48"/>
      <c r="L244" s="48"/>
    </row>
    <row r="245" spans="2:12" x14ac:dyDescent="0.3">
      <c r="B245" s="8"/>
      <c r="C245" s="8"/>
      <c r="D245" s="9"/>
      <c r="E245" s="9">
        <v>32214</v>
      </c>
      <c r="F245" s="29" t="s">
        <v>166</v>
      </c>
      <c r="G245" s="134"/>
      <c r="H245" s="134"/>
      <c r="I245" s="134"/>
      <c r="J245" s="134"/>
      <c r="K245" s="48"/>
      <c r="L245" s="48"/>
    </row>
    <row r="246" spans="2:12" x14ac:dyDescent="0.3">
      <c r="B246" s="8"/>
      <c r="C246" s="8"/>
      <c r="D246" s="9"/>
      <c r="E246" s="9">
        <v>32216</v>
      </c>
      <c r="F246" s="29" t="s">
        <v>167</v>
      </c>
      <c r="G246" s="134"/>
      <c r="H246" s="134"/>
      <c r="I246" s="134"/>
      <c r="J246" s="134"/>
      <c r="K246" s="48"/>
      <c r="L246" s="48"/>
    </row>
    <row r="247" spans="2:12" x14ac:dyDescent="0.3">
      <c r="B247" s="8"/>
      <c r="C247" s="8"/>
      <c r="D247" s="9"/>
      <c r="E247" s="9">
        <v>32219</v>
      </c>
      <c r="F247" s="29" t="s">
        <v>168</v>
      </c>
      <c r="G247" s="134"/>
      <c r="H247" s="134"/>
      <c r="I247" s="134"/>
      <c r="J247" s="134"/>
      <c r="K247" s="48"/>
      <c r="L247" s="48"/>
    </row>
    <row r="248" spans="2:12" x14ac:dyDescent="0.3">
      <c r="B248" s="8"/>
      <c r="C248" s="8"/>
      <c r="D248" s="9"/>
      <c r="E248" s="9">
        <v>3222</v>
      </c>
      <c r="F248" s="29" t="s">
        <v>169</v>
      </c>
      <c r="G248" s="134">
        <f>G249</f>
        <v>9752.16</v>
      </c>
      <c r="H248" s="134">
        <f t="shared" ref="H248:J248" si="87">H249</f>
        <v>20000</v>
      </c>
      <c r="I248" s="134">
        <f t="shared" si="87"/>
        <v>20000</v>
      </c>
      <c r="J248" s="134">
        <f t="shared" si="87"/>
        <v>21850.78</v>
      </c>
      <c r="K248" s="48">
        <f t="shared" si="83"/>
        <v>2.2406092598972944</v>
      </c>
      <c r="L248" s="48">
        <f t="shared" si="80"/>
        <v>1.0925389999999999</v>
      </c>
    </row>
    <row r="249" spans="2:12" x14ac:dyDescent="0.3">
      <c r="B249" s="8"/>
      <c r="C249" s="8"/>
      <c r="D249" s="9"/>
      <c r="E249" s="9">
        <v>32221</v>
      </c>
      <c r="F249" s="29" t="s">
        <v>170</v>
      </c>
      <c r="G249" s="134">
        <v>9752.16</v>
      </c>
      <c r="H249" s="134">
        <v>20000</v>
      </c>
      <c r="I249" s="134">
        <v>20000</v>
      </c>
      <c r="J249" s="134">
        <v>21850.78</v>
      </c>
      <c r="K249" s="48">
        <f t="shared" si="83"/>
        <v>2.2406092598972944</v>
      </c>
      <c r="L249" s="48">
        <f t="shared" si="80"/>
        <v>1.0925389999999999</v>
      </c>
    </row>
    <row r="250" spans="2:12" x14ac:dyDescent="0.3">
      <c r="B250" s="8"/>
      <c r="C250" s="8"/>
      <c r="D250" s="9"/>
      <c r="E250" s="9">
        <v>3223</v>
      </c>
      <c r="F250" s="29" t="s">
        <v>171</v>
      </c>
      <c r="G250" s="134">
        <f>SUM(G251:G253)</f>
        <v>0</v>
      </c>
      <c r="H250" s="134">
        <f t="shared" ref="H250:J250" si="88">SUM(H251:H253)</f>
        <v>0</v>
      </c>
      <c r="I250" s="134">
        <f t="shared" si="88"/>
        <v>0</v>
      </c>
      <c r="J250" s="134">
        <f t="shared" si="88"/>
        <v>0</v>
      </c>
      <c r="K250" s="48"/>
      <c r="L250" s="48"/>
    </row>
    <row r="251" spans="2:12" x14ac:dyDescent="0.3">
      <c r="B251" s="8"/>
      <c r="C251" s="8"/>
      <c r="D251" s="9"/>
      <c r="E251" s="9">
        <v>32231</v>
      </c>
      <c r="F251" s="29" t="s">
        <v>172</v>
      </c>
      <c r="G251" s="134"/>
      <c r="H251" s="134"/>
      <c r="I251" s="134"/>
      <c r="J251" s="134"/>
      <c r="K251" s="48"/>
      <c r="L251" s="48"/>
    </row>
    <row r="252" spans="2:12" x14ac:dyDescent="0.3">
      <c r="B252" s="8"/>
      <c r="C252" s="8"/>
      <c r="D252" s="9"/>
      <c r="E252" s="9">
        <v>32233</v>
      </c>
      <c r="F252" s="29" t="s">
        <v>173</v>
      </c>
      <c r="G252" s="134"/>
      <c r="H252" s="134"/>
      <c r="I252" s="134"/>
      <c r="J252" s="134"/>
      <c r="K252" s="48"/>
      <c r="L252" s="48"/>
    </row>
    <row r="253" spans="2:12" x14ac:dyDescent="0.3">
      <c r="B253" s="8"/>
      <c r="C253" s="8"/>
      <c r="D253" s="9"/>
      <c r="E253" s="9">
        <v>32234</v>
      </c>
      <c r="F253" s="29" t="s">
        <v>174</v>
      </c>
      <c r="G253" s="134"/>
      <c r="H253" s="134"/>
      <c r="I253" s="134"/>
      <c r="J253" s="134"/>
      <c r="K253" s="48"/>
      <c r="L253" s="48"/>
    </row>
    <row r="254" spans="2:12" x14ac:dyDescent="0.3">
      <c r="B254" s="8"/>
      <c r="C254" s="8"/>
      <c r="D254" s="9"/>
      <c r="E254" s="9">
        <v>3224</v>
      </c>
      <c r="F254" s="29" t="s">
        <v>176</v>
      </c>
      <c r="G254" s="134">
        <f>SUM(G255:G256)</f>
        <v>0</v>
      </c>
      <c r="H254" s="134">
        <f t="shared" ref="H254:J254" si="89">SUM(H255:H256)</f>
        <v>0</v>
      </c>
      <c r="I254" s="134">
        <f t="shared" si="89"/>
        <v>0</v>
      </c>
      <c r="J254" s="134">
        <f t="shared" si="89"/>
        <v>0</v>
      </c>
      <c r="K254" s="48"/>
      <c r="L254" s="48"/>
    </row>
    <row r="255" spans="2:12" x14ac:dyDescent="0.3">
      <c r="B255" s="8"/>
      <c r="C255" s="8"/>
      <c r="D255" s="9"/>
      <c r="E255" s="9">
        <v>32241</v>
      </c>
      <c r="F255" s="29" t="s">
        <v>177</v>
      </c>
      <c r="G255" s="134"/>
      <c r="H255" s="134"/>
      <c r="I255" s="134"/>
      <c r="J255" s="134"/>
      <c r="K255" s="48"/>
      <c r="L255" s="48"/>
    </row>
    <row r="256" spans="2:12" ht="26.4" x14ac:dyDescent="0.3">
      <c r="B256" s="8"/>
      <c r="C256" s="8"/>
      <c r="D256" s="9"/>
      <c r="E256" s="9">
        <v>32242</v>
      </c>
      <c r="F256" s="29" t="s">
        <v>293</v>
      </c>
      <c r="G256" s="134"/>
      <c r="H256" s="134"/>
      <c r="I256" s="134"/>
      <c r="J256" s="134"/>
      <c r="K256" s="48"/>
      <c r="L256" s="48"/>
    </row>
    <row r="257" spans="2:12" x14ac:dyDescent="0.3">
      <c r="B257" s="8"/>
      <c r="C257" s="8"/>
      <c r="D257" s="9"/>
      <c r="E257" s="9">
        <v>3225</v>
      </c>
      <c r="F257" s="29" t="s">
        <v>179</v>
      </c>
      <c r="G257" s="134">
        <f>G258</f>
        <v>0</v>
      </c>
      <c r="H257" s="134">
        <f t="shared" ref="H257:J257" si="90">H258</f>
        <v>0</v>
      </c>
      <c r="I257" s="134">
        <f t="shared" si="90"/>
        <v>0</v>
      </c>
      <c r="J257" s="134">
        <f t="shared" si="90"/>
        <v>0</v>
      </c>
      <c r="K257" s="48"/>
      <c r="L257" s="48"/>
    </row>
    <row r="258" spans="2:12" x14ac:dyDescent="0.3">
      <c r="B258" s="8"/>
      <c r="C258" s="8"/>
      <c r="D258" s="9"/>
      <c r="E258" s="9">
        <v>32251</v>
      </c>
      <c r="F258" s="29" t="s">
        <v>179</v>
      </c>
      <c r="G258" s="134"/>
      <c r="H258" s="134"/>
      <c r="I258" s="134"/>
      <c r="J258" s="134"/>
      <c r="K258" s="48"/>
      <c r="L258" s="48"/>
    </row>
    <row r="259" spans="2:12" x14ac:dyDescent="0.3">
      <c r="B259" s="7"/>
      <c r="C259" s="7"/>
      <c r="D259" s="7">
        <v>329</v>
      </c>
      <c r="E259" s="7"/>
      <c r="F259" s="7" t="s">
        <v>210</v>
      </c>
      <c r="G259" s="134">
        <f>G260+G262+G264+G266</f>
        <v>0</v>
      </c>
      <c r="H259" s="134">
        <f t="shared" ref="H259:J259" si="91">H260+H262+H264+H266</f>
        <v>613</v>
      </c>
      <c r="I259" s="134">
        <f t="shared" si="91"/>
        <v>613</v>
      </c>
      <c r="J259" s="134">
        <f t="shared" si="91"/>
        <v>0</v>
      </c>
      <c r="K259" s="48"/>
      <c r="L259" s="48">
        <f t="shared" si="80"/>
        <v>0</v>
      </c>
    </row>
    <row r="260" spans="2:12" x14ac:dyDescent="0.3">
      <c r="B260" s="8"/>
      <c r="C260" s="8"/>
      <c r="D260" s="9"/>
      <c r="E260" s="9">
        <v>3292</v>
      </c>
      <c r="F260" s="29" t="s">
        <v>211</v>
      </c>
      <c r="G260" s="134">
        <f>G261</f>
        <v>0</v>
      </c>
      <c r="H260" s="134">
        <f t="shared" ref="H260:J260" si="92">H261</f>
        <v>0</v>
      </c>
      <c r="I260" s="134">
        <f t="shared" si="92"/>
        <v>0</v>
      </c>
      <c r="J260" s="134">
        <f t="shared" si="92"/>
        <v>0</v>
      </c>
      <c r="K260" s="48"/>
      <c r="L260" s="48"/>
    </row>
    <row r="261" spans="2:12" x14ac:dyDescent="0.3">
      <c r="B261" s="8"/>
      <c r="C261" s="8"/>
      <c r="D261" s="9"/>
      <c r="E261" s="9">
        <v>32922</v>
      </c>
      <c r="F261" s="29" t="s">
        <v>212</v>
      </c>
      <c r="G261" s="134"/>
      <c r="H261" s="134"/>
      <c r="I261" s="134"/>
      <c r="J261" s="134"/>
      <c r="K261" s="48"/>
      <c r="L261" s="48"/>
    </row>
    <row r="262" spans="2:12" x14ac:dyDescent="0.3">
      <c r="B262" s="8"/>
      <c r="C262" s="8"/>
      <c r="D262" s="9"/>
      <c r="E262" s="9">
        <v>3293</v>
      </c>
      <c r="F262" s="29" t="s">
        <v>213</v>
      </c>
      <c r="G262" s="134">
        <f>G263</f>
        <v>0</v>
      </c>
      <c r="H262" s="134">
        <f t="shared" ref="H262:J262" si="93">H263</f>
        <v>0</v>
      </c>
      <c r="I262" s="134">
        <f t="shared" si="93"/>
        <v>0</v>
      </c>
      <c r="J262" s="134">
        <f t="shared" si="93"/>
        <v>0</v>
      </c>
      <c r="K262" s="48"/>
      <c r="L262" s="48"/>
    </row>
    <row r="263" spans="2:12" x14ac:dyDescent="0.3">
      <c r="B263" s="8"/>
      <c r="C263" s="8"/>
      <c r="D263" s="9"/>
      <c r="E263" s="9">
        <v>32931</v>
      </c>
      <c r="F263" s="29" t="s">
        <v>213</v>
      </c>
      <c r="G263" s="134"/>
      <c r="H263" s="134"/>
      <c r="I263" s="134"/>
      <c r="J263" s="134"/>
      <c r="K263" s="48"/>
      <c r="L263" s="48"/>
    </row>
    <row r="264" spans="2:12" x14ac:dyDescent="0.3">
      <c r="B264" s="8"/>
      <c r="C264" s="8"/>
      <c r="D264" s="9"/>
      <c r="E264" s="9">
        <v>3294</v>
      </c>
      <c r="F264" s="29" t="s">
        <v>214</v>
      </c>
      <c r="G264" s="134">
        <f>G265</f>
        <v>0</v>
      </c>
      <c r="H264" s="134">
        <f t="shared" ref="H264:J264" si="94">H265</f>
        <v>0</v>
      </c>
      <c r="I264" s="134">
        <f t="shared" si="94"/>
        <v>0</v>
      </c>
      <c r="J264" s="134">
        <f t="shared" si="94"/>
        <v>0</v>
      </c>
      <c r="K264" s="48"/>
      <c r="L264" s="48"/>
    </row>
    <row r="265" spans="2:12" x14ac:dyDescent="0.3">
      <c r="B265" s="8"/>
      <c r="C265" s="8"/>
      <c r="D265" s="9"/>
      <c r="E265" s="9">
        <v>32941</v>
      </c>
      <c r="F265" s="29" t="s">
        <v>215</v>
      </c>
      <c r="G265" s="134"/>
      <c r="H265" s="134"/>
      <c r="I265" s="134"/>
      <c r="J265" s="134"/>
      <c r="K265" s="48"/>
      <c r="L265" s="48"/>
    </row>
    <row r="266" spans="2:12" x14ac:dyDescent="0.3">
      <c r="B266" s="8"/>
      <c r="C266" s="8"/>
      <c r="D266" s="9"/>
      <c r="E266" s="9">
        <v>3299</v>
      </c>
      <c r="F266" s="29" t="s">
        <v>210</v>
      </c>
      <c r="G266" s="134">
        <f>G267+G268</f>
        <v>0</v>
      </c>
      <c r="H266" s="134">
        <f t="shared" ref="H266:J266" si="95">H267+H268</f>
        <v>613</v>
      </c>
      <c r="I266" s="134">
        <f t="shared" si="95"/>
        <v>613</v>
      </c>
      <c r="J266" s="134">
        <f t="shared" si="95"/>
        <v>0</v>
      </c>
      <c r="K266" s="48"/>
      <c r="L266" s="48">
        <f t="shared" si="80"/>
        <v>0</v>
      </c>
    </row>
    <row r="267" spans="2:12" x14ac:dyDescent="0.3">
      <c r="B267" s="8"/>
      <c r="C267" s="8"/>
      <c r="D267" s="9"/>
      <c r="E267" s="9">
        <v>32991</v>
      </c>
      <c r="F267" s="29" t="s">
        <v>221</v>
      </c>
      <c r="G267" s="134"/>
      <c r="H267" s="134"/>
      <c r="I267" s="134"/>
      <c r="J267" s="134"/>
      <c r="K267" s="48"/>
      <c r="L267" s="48"/>
    </row>
    <row r="268" spans="2:12" x14ac:dyDescent="0.3">
      <c r="B268" s="8"/>
      <c r="C268" s="8"/>
      <c r="D268" s="9"/>
      <c r="E268" s="9">
        <v>32999</v>
      </c>
      <c r="F268" s="29" t="s">
        <v>210</v>
      </c>
      <c r="G268" s="134"/>
      <c r="H268" s="134">
        <v>613</v>
      </c>
      <c r="I268" s="134">
        <v>613</v>
      </c>
      <c r="J268" s="134"/>
      <c r="K268" s="48"/>
      <c r="L268" s="48">
        <f t="shared" si="80"/>
        <v>0</v>
      </c>
    </row>
    <row r="269" spans="2:12" x14ac:dyDescent="0.3">
      <c r="B269" s="7" t="s">
        <v>296</v>
      </c>
      <c r="C269" s="7"/>
      <c r="D269" s="7"/>
      <c r="E269" s="178" t="s">
        <v>298</v>
      </c>
      <c r="F269" s="180"/>
      <c r="G269" s="134"/>
      <c r="H269" s="134"/>
      <c r="I269" s="134"/>
      <c r="J269" s="134"/>
      <c r="K269" s="48"/>
      <c r="L269" s="48"/>
    </row>
    <row r="270" spans="2:12" ht="26.4" x14ac:dyDescent="0.3">
      <c r="B270" s="7" t="s">
        <v>297</v>
      </c>
      <c r="C270" s="7"/>
      <c r="D270" s="7"/>
      <c r="E270" s="178" t="s">
        <v>298</v>
      </c>
      <c r="F270" s="180"/>
      <c r="G270" s="134"/>
      <c r="H270" s="134"/>
      <c r="I270" s="134"/>
      <c r="J270" s="134"/>
      <c r="K270" s="48"/>
      <c r="L270" s="48"/>
    </row>
    <row r="271" spans="2:12" x14ac:dyDescent="0.3">
      <c r="B271" s="7">
        <v>4</v>
      </c>
      <c r="C271" s="7"/>
      <c r="D271" s="7"/>
      <c r="E271" s="7"/>
      <c r="F271" s="7" t="s">
        <v>6</v>
      </c>
      <c r="G271" s="134">
        <f>G272+G292</f>
        <v>14396.009999999998</v>
      </c>
      <c r="H271" s="134">
        <f t="shared" ref="H271:J271" si="96">H272+H292</f>
        <v>51361</v>
      </c>
      <c r="I271" s="134">
        <f t="shared" si="96"/>
        <v>39861</v>
      </c>
      <c r="J271" s="134">
        <f t="shared" si="96"/>
        <v>32272.92</v>
      </c>
      <c r="K271" s="48">
        <f t="shared" si="83"/>
        <v>2.2417961643538731</v>
      </c>
      <c r="L271" s="48">
        <f t="shared" si="80"/>
        <v>0.80963648679160072</v>
      </c>
    </row>
    <row r="272" spans="2:12" ht="26.4" x14ac:dyDescent="0.3">
      <c r="B272" s="7"/>
      <c r="C272" s="7">
        <v>42</v>
      </c>
      <c r="D272" s="7"/>
      <c r="E272" s="7"/>
      <c r="F272" s="7" t="s">
        <v>299</v>
      </c>
      <c r="G272" s="134">
        <f>G273+G276+G289</f>
        <v>14396.009999999998</v>
      </c>
      <c r="H272" s="134">
        <f t="shared" ref="H272:J272" si="97">H273+H276+H289</f>
        <v>51361</v>
      </c>
      <c r="I272" s="134">
        <f>I273+I276+I289</f>
        <v>39861</v>
      </c>
      <c r="J272" s="134">
        <f t="shared" si="97"/>
        <v>32272.92</v>
      </c>
      <c r="K272" s="48">
        <f t="shared" si="83"/>
        <v>2.2417961643538731</v>
      </c>
      <c r="L272" s="48">
        <f t="shared" si="80"/>
        <v>0.80963648679160072</v>
      </c>
    </row>
    <row r="273" spans="2:12" x14ac:dyDescent="0.3">
      <c r="B273" s="7"/>
      <c r="C273" s="7"/>
      <c r="D273" s="7">
        <v>421</v>
      </c>
      <c r="E273" s="7"/>
      <c r="F273" s="7" t="s">
        <v>300</v>
      </c>
      <c r="G273" s="134">
        <f>G274</f>
        <v>3107.16</v>
      </c>
      <c r="H273" s="134">
        <f t="shared" ref="H273:J274" si="98">H274</f>
        <v>24000</v>
      </c>
      <c r="I273" s="134">
        <f t="shared" si="98"/>
        <v>18000</v>
      </c>
      <c r="J273" s="134">
        <f t="shared" si="98"/>
        <v>17951.43</v>
      </c>
      <c r="K273" s="48">
        <f t="shared" si="83"/>
        <v>5.7774398486077319</v>
      </c>
      <c r="L273" s="48">
        <f t="shared" si="80"/>
        <v>0.99730166666666664</v>
      </c>
    </row>
    <row r="274" spans="2:12" x14ac:dyDescent="0.3">
      <c r="B274" s="8"/>
      <c r="C274" s="8"/>
      <c r="D274" s="9"/>
      <c r="E274" s="9">
        <v>4214</v>
      </c>
      <c r="F274" s="29" t="s">
        <v>301</v>
      </c>
      <c r="G274" s="134">
        <v>3107.16</v>
      </c>
      <c r="H274" s="134">
        <f t="shared" si="98"/>
        <v>24000</v>
      </c>
      <c r="I274" s="134">
        <f t="shared" si="98"/>
        <v>18000</v>
      </c>
      <c r="J274" s="134">
        <f t="shared" si="98"/>
        <v>17951.43</v>
      </c>
      <c r="K274" s="48">
        <f t="shared" si="83"/>
        <v>5.7774398486077319</v>
      </c>
      <c r="L274" s="48">
        <f t="shared" si="80"/>
        <v>0.99730166666666664</v>
      </c>
    </row>
    <row r="275" spans="2:12" x14ac:dyDescent="0.3">
      <c r="B275" s="8"/>
      <c r="C275" s="8"/>
      <c r="D275" s="9"/>
      <c r="E275" s="9">
        <v>42149</v>
      </c>
      <c r="F275" s="29" t="s">
        <v>302</v>
      </c>
      <c r="G275" s="134"/>
      <c r="H275" s="134">
        <v>24000</v>
      </c>
      <c r="I275" s="134">
        <v>18000</v>
      </c>
      <c r="J275" s="134">
        <v>17951.43</v>
      </c>
      <c r="K275" s="48"/>
      <c r="L275" s="48">
        <f t="shared" si="80"/>
        <v>0.99730166666666664</v>
      </c>
    </row>
    <row r="276" spans="2:12" x14ac:dyDescent="0.3">
      <c r="B276" s="7"/>
      <c r="C276" s="7"/>
      <c r="D276" s="7">
        <v>422</v>
      </c>
      <c r="E276" s="7">
        <v>422</v>
      </c>
      <c r="F276" s="7" t="s">
        <v>303</v>
      </c>
      <c r="G276" s="134">
        <f>G277+G281+G283+G285+G287+G278</f>
        <v>2516.39</v>
      </c>
      <c r="H276" s="134">
        <f>H277+H281+H283+H285+H287</f>
        <v>16861</v>
      </c>
      <c r="I276" s="134">
        <f>I277+I281+I283+I285+I287</f>
        <v>13361</v>
      </c>
      <c r="J276" s="134">
        <f>J277+J281+J283+J285+J287</f>
        <v>4549.6899999999996</v>
      </c>
      <c r="K276" s="48">
        <f t="shared" si="83"/>
        <v>1.8080226038094254</v>
      </c>
      <c r="L276" s="48">
        <f t="shared" ref="L276:L291" si="99">J276/I276</f>
        <v>0.34052017064590973</v>
      </c>
    </row>
    <row r="277" spans="2:12" x14ac:dyDescent="0.3">
      <c r="B277" s="8"/>
      <c r="C277" s="8"/>
      <c r="D277" s="9"/>
      <c r="E277" s="9">
        <v>4221</v>
      </c>
      <c r="F277" s="29" t="s">
        <v>304</v>
      </c>
      <c r="G277" s="134">
        <v>2463.4299999999998</v>
      </c>
      <c r="H277" s="134">
        <f t="shared" ref="H277:J277" si="100">SUM(H278:H280)</f>
        <v>8963</v>
      </c>
      <c r="I277" s="134">
        <f t="shared" si="100"/>
        <v>8963</v>
      </c>
      <c r="J277" s="134">
        <f t="shared" si="100"/>
        <v>1449.49</v>
      </c>
      <c r="K277" s="48">
        <f t="shared" si="83"/>
        <v>0.58840316144562665</v>
      </c>
      <c r="L277" s="48">
        <f t="shared" si="99"/>
        <v>0.16171929041615529</v>
      </c>
    </row>
    <row r="278" spans="2:12" x14ac:dyDescent="0.3">
      <c r="B278" s="8"/>
      <c r="C278" s="8"/>
      <c r="D278" s="9"/>
      <c r="E278" s="9">
        <v>42211</v>
      </c>
      <c r="F278" s="29" t="s">
        <v>305</v>
      </c>
      <c r="G278" s="134">
        <v>52.96</v>
      </c>
      <c r="H278" s="134">
        <v>7963</v>
      </c>
      <c r="I278" s="134">
        <v>7963</v>
      </c>
      <c r="J278" s="134">
        <v>1200.74</v>
      </c>
      <c r="K278" s="48">
        <f t="shared" si="83"/>
        <v>22.672583081570998</v>
      </c>
      <c r="L278" s="48">
        <f t="shared" si="99"/>
        <v>0.15078990330277534</v>
      </c>
    </row>
    <row r="279" spans="2:12" x14ac:dyDescent="0.3">
      <c r="B279" s="8"/>
      <c r="C279" s="8"/>
      <c r="D279" s="9"/>
      <c r="E279" s="9">
        <v>42212</v>
      </c>
      <c r="F279" s="29" t="s">
        <v>306</v>
      </c>
      <c r="G279" s="134"/>
      <c r="H279" s="134">
        <v>1000</v>
      </c>
      <c r="I279" s="134">
        <v>1000</v>
      </c>
      <c r="J279" s="134">
        <v>248.75</v>
      </c>
      <c r="K279" s="48"/>
      <c r="L279" s="48">
        <f t="shared" si="99"/>
        <v>0.24875</v>
      </c>
    </row>
    <row r="280" spans="2:12" x14ac:dyDescent="0.3">
      <c r="B280" s="8"/>
      <c r="C280" s="8"/>
      <c r="D280" s="9"/>
      <c r="E280" s="9">
        <v>42219</v>
      </c>
      <c r="F280" s="29" t="s">
        <v>307</v>
      </c>
      <c r="G280" s="134"/>
      <c r="H280" s="134"/>
      <c r="I280" s="134"/>
      <c r="J280" s="134"/>
      <c r="K280" s="48"/>
      <c r="L280" s="48"/>
    </row>
    <row r="281" spans="2:12" x14ac:dyDescent="0.3">
      <c r="B281" s="8"/>
      <c r="C281" s="8"/>
      <c r="D281" s="9"/>
      <c r="E281" s="9">
        <v>4222</v>
      </c>
      <c r="F281" s="29" t="s">
        <v>308</v>
      </c>
      <c r="G281" s="134">
        <f>G282</f>
        <v>0</v>
      </c>
      <c r="H281" s="134">
        <f t="shared" ref="H281:J281" si="101">H282</f>
        <v>0</v>
      </c>
      <c r="I281" s="134">
        <f t="shared" si="101"/>
        <v>0</v>
      </c>
      <c r="J281" s="134">
        <f t="shared" si="101"/>
        <v>0</v>
      </c>
      <c r="K281" s="48"/>
      <c r="L281" s="48"/>
    </row>
    <row r="282" spans="2:12" x14ac:dyDescent="0.3">
      <c r="B282" s="8"/>
      <c r="C282" s="8"/>
      <c r="D282" s="9"/>
      <c r="E282" s="9">
        <v>42229</v>
      </c>
      <c r="F282" s="29" t="s">
        <v>309</v>
      </c>
      <c r="G282" s="134"/>
      <c r="H282" s="134"/>
      <c r="I282" s="134"/>
      <c r="J282" s="134"/>
      <c r="K282" s="48"/>
      <c r="L282" s="48"/>
    </row>
    <row r="283" spans="2:12" x14ac:dyDescent="0.3">
      <c r="B283" s="8"/>
      <c r="C283" s="8"/>
      <c r="D283" s="9"/>
      <c r="E283" s="9">
        <v>4223</v>
      </c>
      <c r="F283" s="29" t="s">
        <v>310</v>
      </c>
      <c r="G283" s="134">
        <f>G284</f>
        <v>0</v>
      </c>
      <c r="H283" s="134">
        <f t="shared" ref="H283:J283" si="102">H284</f>
        <v>0</v>
      </c>
      <c r="I283" s="134">
        <f t="shared" si="102"/>
        <v>0</v>
      </c>
      <c r="J283" s="134">
        <f t="shared" si="102"/>
        <v>0</v>
      </c>
      <c r="K283" s="48"/>
      <c r="L283" s="48"/>
    </row>
    <row r="284" spans="2:12" x14ac:dyDescent="0.3">
      <c r="B284" s="8"/>
      <c r="C284" s="8"/>
      <c r="D284" s="9"/>
      <c r="E284" s="9">
        <v>42231</v>
      </c>
      <c r="F284" s="29" t="s">
        <v>311</v>
      </c>
      <c r="G284" s="134"/>
      <c r="H284" s="134"/>
      <c r="I284" s="134"/>
      <c r="J284" s="134"/>
      <c r="K284" s="48"/>
      <c r="L284" s="48"/>
    </row>
    <row r="285" spans="2:12" x14ac:dyDescent="0.3">
      <c r="B285" s="8"/>
      <c r="C285" s="8"/>
      <c r="D285" s="9"/>
      <c r="E285" s="9">
        <v>4226</v>
      </c>
      <c r="F285" s="29" t="s">
        <v>312</v>
      </c>
      <c r="G285" s="134">
        <f>G286</f>
        <v>0</v>
      </c>
      <c r="H285" s="134">
        <f t="shared" ref="H285:J285" si="103">H286</f>
        <v>0</v>
      </c>
      <c r="I285" s="134">
        <f t="shared" si="103"/>
        <v>0</v>
      </c>
      <c r="J285" s="134">
        <f t="shared" si="103"/>
        <v>0</v>
      </c>
      <c r="K285" s="48"/>
      <c r="L285" s="48"/>
    </row>
    <row r="286" spans="2:12" x14ac:dyDescent="0.3">
      <c r="B286" s="8"/>
      <c r="C286" s="8"/>
      <c r="D286" s="9"/>
      <c r="E286" s="9">
        <v>42261</v>
      </c>
      <c r="F286" s="29" t="s">
        <v>313</v>
      </c>
      <c r="G286" s="134"/>
      <c r="H286" s="134"/>
      <c r="I286" s="134"/>
      <c r="J286" s="134"/>
      <c r="K286" s="48"/>
      <c r="L286" s="48"/>
    </row>
    <row r="287" spans="2:12" x14ac:dyDescent="0.3">
      <c r="B287" s="8"/>
      <c r="C287" s="8"/>
      <c r="D287" s="9"/>
      <c r="E287" s="9">
        <v>4227</v>
      </c>
      <c r="F287" s="29" t="s">
        <v>314</v>
      </c>
      <c r="G287" s="134">
        <f>G288</f>
        <v>0</v>
      </c>
      <c r="H287" s="134">
        <f t="shared" ref="H287:J287" si="104">H288</f>
        <v>7898</v>
      </c>
      <c r="I287" s="134">
        <f t="shared" si="104"/>
        <v>4398</v>
      </c>
      <c r="J287" s="134">
        <f t="shared" si="104"/>
        <v>3100.2</v>
      </c>
      <c r="K287" s="48"/>
      <c r="L287" s="48">
        <f t="shared" si="99"/>
        <v>0.70491132332878581</v>
      </c>
    </row>
    <row r="288" spans="2:12" x14ac:dyDescent="0.3">
      <c r="B288" s="8"/>
      <c r="C288" s="8"/>
      <c r="D288" s="9"/>
      <c r="E288" s="9">
        <v>42273</v>
      </c>
      <c r="F288" s="29" t="s">
        <v>315</v>
      </c>
      <c r="G288" s="134"/>
      <c r="H288" s="134">
        <v>7898</v>
      </c>
      <c r="I288" s="134">
        <v>4398</v>
      </c>
      <c r="J288" s="134">
        <v>3100.2</v>
      </c>
      <c r="K288" s="48"/>
      <c r="L288" s="48">
        <f t="shared" si="99"/>
        <v>0.70491132332878581</v>
      </c>
    </row>
    <row r="289" spans="2:12" ht="26.4" x14ac:dyDescent="0.3">
      <c r="B289" s="7"/>
      <c r="C289" s="7"/>
      <c r="D289" s="7">
        <v>424</v>
      </c>
      <c r="E289" s="7"/>
      <c r="F289" s="7" t="s">
        <v>316</v>
      </c>
      <c r="G289" s="134">
        <f>G290</f>
        <v>8772.4599999999991</v>
      </c>
      <c r="H289" s="134">
        <f t="shared" ref="H289:J290" si="105">H290</f>
        <v>10500</v>
      </c>
      <c r="I289" s="134">
        <f t="shared" si="105"/>
        <v>8500</v>
      </c>
      <c r="J289" s="134">
        <f t="shared" si="105"/>
        <v>9771.7999999999993</v>
      </c>
      <c r="K289" s="48">
        <f t="shared" si="83"/>
        <v>1.1139178748036469</v>
      </c>
      <c r="L289" s="48">
        <f t="shared" si="99"/>
        <v>1.1496235294117647</v>
      </c>
    </row>
    <row r="290" spans="2:12" x14ac:dyDescent="0.3">
      <c r="B290" s="8"/>
      <c r="C290" s="8"/>
      <c r="D290" s="9"/>
      <c r="E290" s="9">
        <v>4241</v>
      </c>
      <c r="F290" s="29" t="s">
        <v>317</v>
      </c>
      <c r="G290" s="134">
        <f>G291</f>
        <v>8772.4599999999991</v>
      </c>
      <c r="H290" s="134">
        <f t="shared" si="105"/>
        <v>10500</v>
      </c>
      <c r="I290" s="134">
        <f t="shared" si="105"/>
        <v>8500</v>
      </c>
      <c r="J290" s="134">
        <f t="shared" si="105"/>
        <v>9771.7999999999993</v>
      </c>
      <c r="K290" s="48">
        <f t="shared" si="83"/>
        <v>1.1139178748036469</v>
      </c>
      <c r="L290" s="48">
        <f t="shared" si="99"/>
        <v>1.1496235294117647</v>
      </c>
    </row>
    <row r="291" spans="2:12" x14ac:dyDescent="0.3">
      <c r="B291" s="8"/>
      <c r="C291" s="8"/>
      <c r="D291" s="9"/>
      <c r="E291" s="9">
        <v>42411</v>
      </c>
      <c r="F291" s="29" t="s">
        <v>317</v>
      </c>
      <c r="G291" s="134">
        <v>8772.4599999999991</v>
      </c>
      <c r="H291" s="134">
        <v>10500</v>
      </c>
      <c r="I291" s="134">
        <v>8500</v>
      </c>
      <c r="J291" s="134">
        <v>9771.7999999999993</v>
      </c>
      <c r="K291" s="48">
        <f t="shared" si="83"/>
        <v>1.1139178748036469</v>
      </c>
      <c r="L291" s="48">
        <f t="shared" si="99"/>
        <v>1.1496235294117647</v>
      </c>
    </row>
    <row r="292" spans="2:12" ht="26.4" x14ac:dyDescent="0.3">
      <c r="B292" s="7"/>
      <c r="C292" s="7">
        <v>45</v>
      </c>
      <c r="D292" s="7"/>
      <c r="E292" s="7"/>
      <c r="F292" s="7" t="s">
        <v>318</v>
      </c>
      <c r="G292" s="134">
        <f>G293+G296+G299+G302</f>
        <v>0</v>
      </c>
      <c r="H292" s="134">
        <f t="shared" ref="H292:J292" si="106">H293+H296+H299+H302</f>
        <v>0</v>
      </c>
      <c r="I292" s="134">
        <f t="shared" si="106"/>
        <v>0</v>
      </c>
      <c r="J292" s="134">
        <f t="shared" si="106"/>
        <v>0</v>
      </c>
      <c r="K292" s="48"/>
      <c r="L292" s="48"/>
    </row>
    <row r="293" spans="2:12" x14ac:dyDescent="0.3">
      <c r="B293" s="7"/>
      <c r="C293" s="7"/>
      <c r="D293" s="7">
        <v>451</v>
      </c>
      <c r="E293" s="7"/>
      <c r="F293" s="7" t="s">
        <v>319</v>
      </c>
      <c r="G293" s="134">
        <f>G294</f>
        <v>0</v>
      </c>
      <c r="H293" s="134">
        <f t="shared" ref="H293:J294" si="107">H294</f>
        <v>0</v>
      </c>
      <c r="I293" s="134">
        <f t="shared" si="107"/>
        <v>0</v>
      </c>
      <c r="J293" s="134">
        <f t="shared" si="107"/>
        <v>0</v>
      </c>
      <c r="K293" s="48"/>
      <c r="L293" s="48"/>
    </row>
    <row r="294" spans="2:12" x14ac:dyDescent="0.3">
      <c r="B294" s="7"/>
      <c r="C294" s="7"/>
      <c r="D294" s="7"/>
      <c r="E294" s="49">
        <v>4511</v>
      </c>
      <c r="F294" s="49" t="s">
        <v>319</v>
      </c>
      <c r="G294" s="134">
        <f>G295</f>
        <v>0</v>
      </c>
      <c r="H294" s="134">
        <f t="shared" si="107"/>
        <v>0</v>
      </c>
      <c r="I294" s="134">
        <f t="shared" si="107"/>
        <v>0</v>
      </c>
      <c r="J294" s="134">
        <f t="shared" si="107"/>
        <v>0</v>
      </c>
      <c r="K294" s="48"/>
      <c r="L294" s="48"/>
    </row>
    <row r="295" spans="2:12" x14ac:dyDescent="0.3">
      <c r="B295" s="8"/>
      <c r="C295" s="8"/>
      <c r="D295" s="9"/>
      <c r="E295" s="9" t="s">
        <v>320</v>
      </c>
      <c r="F295" s="29" t="s">
        <v>319</v>
      </c>
      <c r="G295" s="134"/>
      <c r="H295" s="134"/>
      <c r="I295" s="134"/>
      <c r="J295" s="134"/>
      <c r="K295" s="48"/>
      <c r="L295" s="48"/>
    </row>
    <row r="296" spans="2:12" x14ac:dyDescent="0.3">
      <c r="B296" s="7"/>
      <c r="C296" s="7"/>
      <c r="D296" s="7">
        <v>452</v>
      </c>
      <c r="E296" s="7"/>
      <c r="F296" s="7" t="s">
        <v>321</v>
      </c>
      <c r="G296" s="134">
        <f>G297</f>
        <v>0</v>
      </c>
      <c r="H296" s="134">
        <f t="shared" ref="H296:J297" si="108">H297</f>
        <v>0</v>
      </c>
      <c r="I296" s="134">
        <f t="shared" si="108"/>
        <v>0</v>
      </c>
      <c r="J296" s="134">
        <f t="shared" si="108"/>
        <v>0</v>
      </c>
      <c r="K296" s="48"/>
      <c r="L296" s="48"/>
    </row>
    <row r="297" spans="2:12" x14ac:dyDescent="0.3">
      <c r="B297" s="8"/>
      <c r="C297" s="8"/>
      <c r="D297" s="9"/>
      <c r="E297" s="9">
        <v>4521</v>
      </c>
      <c r="F297" s="29" t="s">
        <v>321</v>
      </c>
      <c r="G297" s="134">
        <f>G298</f>
        <v>0</v>
      </c>
      <c r="H297" s="134">
        <f t="shared" si="108"/>
        <v>0</v>
      </c>
      <c r="I297" s="134">
        <f t="shared" si="108"/>
        <v>0</v>
      </c>
      <c r="J297" s="134">
        <f t="shared" si="108"/>
        <v>0</v>
      </c>
      <c r="K297" s="48"/>
      <c r="L297" s="48"/>
    </row>
    <row r="298" spans="2:12" x14ac:dyDescent="0.3">
      <c r="B298" s="8"/>
      <c r="C298" s="8"/>
      <c r="D298" s="9"/>
      <c r="E298" s="9" t="s">
        <v>322</v>
      </c>
      <c r="F298" s="29" t="s">
        <v>321</v>
      </c>
      <c r="G298" s="134"/>
      <c r="H298" s="134"/>
      <c r="I298" s="134"/>
      <c r="J298" s="134"/>
      <c r="K298" s="48"/>
      <c r="L298" s="48"/>
    </row>
    <row r="299" spans="2:12" x14ac:dyDescent="0.3">
      <c r="B299" s="7"/>
      <c r="C299" s="7"/>
      <c r="D299" s="7">
        <v>453</v>
      </c>
      <c r="E299" s="7"/>
      <c r="F299" s="7" t="s">
        <v>323</v>
      </c>
      <c r="G299" s="134">
        <f>G300</f>
        <v>0</v>
      </c>
      <c r="H299" s="134">
        <f t="shared" ref="H299:J300" si="109">H300</f>
        <v>0</v>
      </c>
      <c r="I299" s="134">
        <f t="shared" si="109"/>
        <v>0</v>
      </c>
      <c r="J299" s="134">
        <f t="shared" si="109"/>
        <v>0</v>
      </c>
      <c r="K299" s="48"/>
      <c r="L299" s="48"/>
    </row>
    <row r="300" spans="2:12" x14ac:dyDescent="0.3">
      <c r="B300" s="8"/>
      <c r="C300" s="8"/>
      <c r="D300" s="9"/>
      <c r="E300" s="9">
        <v>4531</v>
      </c>
      <c r="F300" s="29" t="s">
        <v>323</v>
      </c>
      <c r="G300" s="134">
        <f>G301</f>
        <v>0</v>
      </c>
      <c r="H300" s="134">
        <f t="shared" si="109"/>
        <v>0</v>
      </c>
      <c r="I300" s="134">
        <f t="shared" si="109"/>
        <v>0</v>
      </c>
      <c r="J300" s="134">
        <f t="shared" si="109"/>
        <v>0</v>
      </c>
      <c r="K300" s="48"/>
      <c r="L300" s="48"/>
    </row>
    <row r="301" spans="2:12" x14ac:dyDescent="0.3">
      <c r="B301" s="8"/>
      <c r="C301" s="8"/>
      <c r="D301" s="9"/>
      <c r="E301" s="9" t="s">
        <v>324</v>
      </c>
      <c r="F301" s="29" t="s">
        <v>323</v>
      </c>
      <c r="G301" s="134"/>
      <c r="H301" s="134"/>
      <c r="I301" s="134"/>
      <c r="J301" s="134"/>
      <c r="K301" s="48"/>
      <c r="L301" s="48"/>
    </row>
    <row r="302" spans="2:12" ht="26.4" x14ac:dyDescent="0.3">
      <c r="B302" s="7"/>
      <c r="C302" s="7"/>
      <c r="D302" s="7">
        <v>454</v>
      </c>
      <c r="E302" s="7"/>
      <c r="F302" s="7" t="s">
        <v>325</v>
      </c>
      <c r="G302" s="134">
        <f>G303</f>
        <v>0</v>
      </c>
      <c r="H302" s="134">
        <f t="shared" ref="H302:J303" si="110">H303</f>
        <v>0</v>
      </c>
      <c r="I302" s="134">
        <f t="shared" si="110"/>
        <v>0</v>
      </c>
      <c r="J302" s="134">
        <f t="shared" si="110"/>
        <v>0</v>
      </c>
      <c r="K302" s="48"/>
      <c r="L302" s="48"/>
    </row>
    <row r="303" spans="2:12" x14ac:dyDescent="0.3">
      <c r="B303" s="8"/>
      <c r="C303" s="8"/>
      <c r="D303" s="9"/>
      <c r="E303" s="9">
        <v>4541</v>
      </c>
      <c r="F303" s="29" t="s">
        <v>325</v>
      </c>
      <c r="G303" s="134">
        <f>G304</f>
        <v>0</v>
      </c>
      <c r="H303" s="134">
        <f t="shared" si="110"/>
        <v>0</v>
      </c>
      <c r="I303" s="134">
        <f t="shared" si="110"/>
        <v>0</v>
      </c>
      <c r="J303" s="134">
        <f t="shared" si="110"/>
        <v>0</v>
      </c>
      <c r="K303" s="48"/>
      <c r="L303" s="48"/>
    </row>
    <row r="304" spans="2:12" x14ac:dyDescent="0.3">
      <c r="B304" s="8"/>
      <c r="C304" s="8"/>
      <c r="D304" s="9"/>
      <c r="E304" s="9" t="s">
        <v>326</v>
      </c>
      <c r="F304" s="29" t="s">
        <v>325</v>
      </c>
      <c r="G304" s="134"/>
      <c r="H304" s="134"/>
      <c r="I304" s="134"/>
      <c r="J304" s="134"/>
      <c r="K304" s="48"/>
      <c r="L304" s="48"/>
    </row>
  </sheetData>
  <mergeCells count="14">
    <mergeCell ref="E269:F269"/>
    <mergeCell ref="E270:F270"/>
    <mergeCell ref="E84:F84"/>
    <mergeCell ref="E85:F85"/>
    <mergeCell ref="B82:F82"/>
    <mergeCell ref="B2:L2"/>
    <mergeCell ref="B4:L4"/>
    <mergeCell ref="B6:L6"/>
    <mergeCell ref="B238:D238"/>
    <mergeCell ref="B81:F81"/>
    <mergeCell ref="E237:F237"/>
    <mergeCell ref="E238:F238"/>
    <mergeCell ref="B8:F8"/>
    <mergeCell ref="B9:F9"/>
  </mergeCells>
  <pageMargins left="0.70866141732283472" right="0.70866141732283472" top="0.74803149606299213" bottom="0.74803149606299213" header="0.31496062992125984" footer="0.31496062992125984"/>
  <pageSetup paperSize="9" scale="60" fitToHeight="0" orientation="landscape" r:id="rId1"/>
  <headerFooter>
    <oddFooter>Stranica &amp;P od &amp;N</oddFooter>
  </headerFooter>
  <rowBreaks count="7" manualBreakCount="7">
    <brk id="38" max="11" man="1"/>
    <brk id="78" max="11" man="1"/>
    <brk id="120" max="11" man="1"/>
    <brk id="159" max="11" man="1"/>
    <brk id="197" max="11" man="1"/>
    <brk id="224" max="11" man="1"/>
    <brk id="268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H122"/>
  <sheetViews>
    <sheetView view="pageBreakPreview" zoomScale="60" zoomScaleNormal="70" workbookViewId="0">
      <selection activeCell="F56" sqref="F56"/>
    </sheetView>
  </sheetViews>
  <sheetFormatPr defaultRowHeight="14.4" x14ac:dyDescent="0.3"/>
  <cols>
    <col min="2" max="2" width="72.88671875" bestFit="1" customWidth="1"/>
    <col min="3" max="6" width="25.33203125" customWidth="1"/>
    <col min="7" max="8" width="15.6640625" customWidth="1"/>
  </cols>
  <sheetData>
    <row r="1" spans="2:8" ht="17.399999999999999" x14ac:dyDescent="0.3">
      <c r="B1" s="2"/>
      <c r="C1" s="2"/>
      <c r="D1" s="2"/>
      <c r="E1" s="2"/>
      <c r="F1" s="3"/>
      <c r="G1" s="3"/>
      <c r="H1" s="3"/>
    </row>
    <row r="2" spans="2:8" ht="15.75" customHeight="1" x14ac:dyDescent="0.3">
      <c r="B2" s="169" t="s">
        <v>36</v>
      </c>
      <c r="C2" s="169"/>
      <c r="D2" s="169"/>
      <c r="E2" s="169"/>
      <c r="F2" s="169"/>
      <c r="G2" s="169"/>
      <c r="H2" s="169"/>
    </row>
    <row r="3" spans="2:8" ht="17.399999999999999" x14ac:dyDescent="0.3">
      <c r="B3" s="2"/>
      <c r="C3" s="2"/>
      <c r="D3" s="2"/>
      <c r="E3" s="2"/>
      <c r="F3" s="3"/>
      <c r="G3" s="3"/>
      <c r="H3" s="3"/>
    </row>
    <row r="4" spans="2:8" ht="26.4" x14ac:dyDescent="0.3">
      <c r="B4" s="40" t="s">
        <v>7</v>
      </c>
      <c r="C4" s="40" t="s">
        <v>393</v>
      </c>
      <c r="D4" s="40" t="s">
        <v>49</v>
      </c>
      <c r="E4" s="40" t="s">
        <v>46</v>
      </c>
      <c r="F4" s="40" t="s">
        <v>394</v>
      </c>
      <c r="G4" s="40" t="s">
        <v>16</v>
      </c>
      <c r="H4" s="40" t="s">
        <v>47</v>
      </c>
    </row>
    <row r="5" spans="2:8" x14ac:dyDescent="0.3">
      <c r="B5" s="40">
        <v>1</v>
      </c>
      <c r="C5" s="40">
        <v>2</v>
      </c>
      <c r="D5" s="40">
        <v>3</v>
      </c>
      <c r="E5" s="40">
        <v>4</v>
      </c>
      <c r="F5" s="40">
        <v>5</v>
      </c>
      <c r="G5" s="40" t="s">
        <v>18</v>
      </c>
      <c r="H5" s="40" t="s">
        <v>19</v>
      </c>
    </row>
    <row r="6" spans="2:8" x14ac:dyDescent="0.3">
      <c r="B6" s="143" t="s">
        <v>35</v>
      </c>
      <c r="C6" s="144">
        <f t="shared" ref="C6:F6" si="0">C7+C14+C18+C20+C24+C43+C46+C47</f>
        <v>688969.03</v>
      </c>
      <c r="D6" s="144">
        <f>D7+D14+D18+D20+D24+D43+D46+D47</f>
        <v>732650</v>
      </c>
      <c r="E6" s="144">
        <f t="shared" si="0"/>
        <v>871939</v>
      </c>
      <c r="F6" s="144">
        <f t="shared" si="0"/>
        <v>832712.34</v>
      </c>
      <c r="G6" s="145">
        <f t="shared" ref="G6:G65" si="1">F6/C6</f>
        <v>1.2086353721879195</v>
      </c>
      <c r="H6" s="145">
        <f t="shared" ref="H6:H55" si="2">F6/E6</f>
        <v>0.95501215107937598</v>
      </c>
    </row>
    <row r="7" spans="2:8" x14ac:dyDescent="0.3">
      <c r="B7" s="7" t="s">
        <v>33</v>
      </c>
      <c r="C7" s="134">
        <f>SUM(C8:C12)</f>
        <v>675236.72000000009</v>
      </c>
      <c r="D7" s="134">
        <f>SUM(D8:D12)</f>
        <v>686639</v>
      </c>
      <c r="E7" s="134">
        <f t="shared" ref="E7:F7" si="3">SUM(E8:E12)</f>
        <v>831928</v>
      </c>
      <c r="F7" s="134">
        <f t="shared" si="3"/>
        <v>791910.12999999989</v>
      </c>
      <c r="G7" s="48">
        <f t="shared" si="1"/>
        <v>1.1727888998690708</v>
      </c>
      <c r="H7" s="48">
        <f t="shared" si="2"/>
        <v>0.95189743583579334</v>
      </c>
    </row>
    <row r="8" spans="2:8" x14ac:dyDescent="0.3">
      <c r="B8" s="32" t="s">
        <v>32</v>
      </c>
      <c r="C8" s="134">
        <v>114999.17</v>
      </c>
      <c r="D8" s="134">
        <v>115928</v>
      </c>
      <c r="E8" s="134">
        <v>115928</v>
      </c>
      <c r="F8" s="134">
        <v>109868.07</v>
      </c>
      <c r="G8" s="48">
        <f t="shared" si="1"/>
        <v>0.9553814171006626</v>
      </c>
      <c r="H8" s="48">
        <f t="shared" si="2"/>
        <v>0.94772677869022159</v>
      </c>
    </row>
    <row r="9" spans="2:8" x14ac:dyDescent="0.3">
      <c r="B9" s="31" t="s">
        <v>31</v>
      </c>
      <c r="C9" s="134">
        <f>685937.11-125699.56</f>
        <v>560237.55000000005</v>
      </c>
      <c r="D9" s="134">
        <v>570711</v>
      </c>
      <c r="E9" s="134">
        <v>716000</v>
      </c>
      <c r="F9" s="134">
        <f>832712.34-150670.28</f>
        <v>682042.05999999994</v>
      </c>
      <c r="G9" s="48">
        <f t="shared" si="1"/>
        <v>1.2174158265542891</v>
      </c>
      <c r="H9" s="48">
        <f t="shared" si="2"/>
        <v>0.95257270949720663</v>
      </c>
    </row>
    <row r="10" spans="2:8" x14ac:dyDescent="0.3">
      <c r="B10" s="31" t="s">
        <v>331</v>
      </c>
      <c r="C10" s="134"/>
      <c r="D10" s="134"/>
      <c r="E10" s="134"/>
      <c r="F10" s="134"/>
      <c r="G10" s="48"/>
      <c r="H10" s="48"/>
    </row>
    <row r="11" spans="2:8" ht="26.4" x14ac:dyDescent="0.3">
      <c r="B11" s="30" t="s">
        <v>367</v>
      </c>
      <c r="C11" s="134"/>
      <c r="D11" s="134"/>
      <c r="E11" s="134"/>
      <c r="F11" s="134"/>
      <c r="G11" s="48"/>
      <c r="H11" s="48"/>
    </row>
    <row r="12" spans="2:8" x14ac:dyDescent="0.3">
      <c r="B12" s="30" t="s">
        <v>332</v>
      </c>
      <c r="C12" s="134"/>
      <c r="D12" s="134"/>
      <c r="E12" s="134"/>
      <c r="F12" s="134"/>
      <c r="G12" s="48"/>
      <c r="H12" s="48"/>
    </row>
    <row r="13" spans="2:8" x14ac:dyDescent="0.3">
      <c r="B13" s="7" t="s">
        <v>30</v>
      </c>
      <c r="C13" s="134">
        <f>SUM(C14:C17)</f>
        <v>0</v>
      </c>
      <c r="D13" s="134">
        <f>SUM(D14:D17)</f>
        <v>0</v>
      </c>
      <c r="E13" s="134">
        <f t="shared" ref="E13:F13" si="4">SUM(E14:E17)</f>
        <v>0</v>
      </c>
      <c r="F13" s="134">
        <f t="shared" si="4"/>
        <v>0</v>
      </c>
      <c r="G13" s="48"/>
      <c r="H13" s="48"/>
    </row>
    <row r="14" spans="2:8" x14ac:dyDescent="0.3">
      <c r="B14" s="31" t="s">
        <v>29</v>
      </c>
      <c r="C14" s="134"/>
      <c r="D14" s="134"/>
      <c r="E14" s="134"/>
      <c r="F14" s="134"/>
      <c r="G14" s="48"/>
      <c r="H14" s="48"/>
    </row>
    <row r="15" spans="2:8" x14ac:dyDescent="0.3">
      <c r="B15" s="31" t="s">
        <v>333</v>
      </c>
      <c r="C15" s="134"/>
      <c r="D15" s="134"/>
      <c r="E15" s="134"/>
      <c r="F15" s="134"/>
      <c r="G15" s="48"/>
      <c r="H15" s="48"/>
    </row>
    <row r="16" spans="2:8" x14ac:dyDescent="0.3">
      <c r="B16" s="31" t="s">
        <v>334</v>
      </c>
      <c r="C16" s="134"/>
      <c r="D16" s="134"/>
      <c r="E16" s="134"/>
      <c r="F16" s="134"/>
      <c r="G16" s="48"/>
      <c r="H16" s="48"/>
    </row>
    <row r="17" spans="2:8" x14ac:dyDescent="0.3">
      <c r="B17" s="31" t="s">
        <v>335</v>
      </c>
      <c r="C17" s="134"/>
      <c r="D17" s="134"/>
      <c r="E17" s="134"/>
      <c r="F17" s="134"/>
      <c r="G17" s="48"/>
      <c r="H17" s="48"/>
    </row>
    <row r="18" spans="2:8" x14ac:dyDescent="0.3">
      <c r="B18" s="7" t="s">
        <v>336</v>
      </c>
      <c r="C18" s="134">
        <f>C19</f>
        <v>1226.3699999999999</v>
      </c>
      <c r="D18" s="134">
        <f>D19</f>
        <v>613</v>
      </c>
      <c r="E18" s="134">
        <f t="shared" ref="E18:F18" si="5">E19</f>
        <v>1011</v>
      </c>
      <c r="F18" s="134">
        <f t="shared" si="5"/>
        <v>1850.78</v>
      </c>
      <c r="G18" s="48">
        <f t="shared" si="1"/>
        <v>1.5091530288575228</v>
      </c>
      <c r="H18" s="48">
        <f t="shared" si="2"/>
        <v>1.8306429277942631</v>
      </c>
    </row>
    <row r="19" spans="2:8" x14ac:dyDescent="0.3">
      <c r="B19" s="32" t="s">
        <v>28</v>
      </c>
      <c r="C19" s="134">
        <v>1226.3699999999999</v>
      </c>
      <c r="D19" s="134">
        <f>'Račun fin prema izvorima f'!D19</f>
        <v>613</v>
      </c>
      <c r="E19" s="134">
        <v>1011</v>
      </c>
      <c r="F19" s="134">
        <v>1850.78</v>
      </c>
      <c r="G19" s="48">
        <f t="shared" si="1"/>
        <v>1.5091530288575228</v>
      </c>
      <c r="H19" s="48">
        <f t="shared" si="2"/>
        <v>1.8306429277942631</v>
      </c>
    </row>
    <row r="20" spans="2:8" x14ac:dyDescent="0.3">
      <c r="B20" s="7" t="s">
        <v>337</v>
      </c>
      <c r="C20" s="134">
        <f>SUM(C21:C23)</f>
        <v>6252.97</v>
      </c>
      <c r="D20" s="134">
        <f>SUM(D21:D23)</f>
        <v>20398</v>
      </c>
      <c r="E20" s="134">
        <f t="shared" ref="E20:F20" si="6">SUM(E21:E23)</f>
        <v>20000</v>
      </c>
      <c r="F20" s="134">
        <f t="shared" si="6"/>
        <v>20000</v>
      </c>
      <c r="G20" s="48">
        <f t="shared" si="1"/>
        <v>3.1984800822649078</v>
      </c>
      <c r="H20" s="48">
        <f t="shared" si="2"/>
        <v>1</v>
      </c>
    </row>
    <row r="21" spans="2:8" x14ac:dyDescent="0.3">
      <c r="B21" s="31" t="s">
        <v>338</v>
      </c>
      <c r="C21" s="134"/>
      <c r="D21" s="134"/>
      <c r="E21" s="134"/>
      <c r="F21" s="134"/>
      <c r="G21" s="48"/>
      <c r="H21" s="48"/>
    </row>
    <row r="22" spans="2:8" x14ac:dyDescent="0.3">
      <c r="B22" s="31" t="s">
        <v>339</v>
      </c>
      <c r="C22" s="134"/>
      <c r="D22" s="134"/>
      <c r="E22" s="134"/>
      <c r="F22" s="134"/>
      <c r="G22" s="48"/>
      <c r="H22" s="48"/>
    </row>
    <row r="23" spans="2:8" x14ac:dyDescent="0.3">
      <c r="B23" s="31" t="s">
        <v>340</v>
      </c>
      <c r="C23" s="134">
        <f>' Račun prihoda i rashoda'!G41</f>
        <v>6252.97</v>
      </c>
      <c r="D23" s="134">
        <v>20398</v>
      </c>
      <c r="E23" s="134">
        <v>20000</v>
      </c>
      <c r="F23" s="134">
        <v>20000</v>
      </c>
      <c r="G23" s="48">
        <f t="shared" si="1"/>
        <v>3.1984800822649078</v>
      </c>
      <c r="H23" s="48">
        <f t="shared" si="2"/>
        <v>1</v>
      </c>
    </row>
    <row r="24" spans="2:8" x14ac:dyDescent="0.3">
      <c r="B24" s="7" t="s">
        <v>341</v>
      </c>
      <c r="C24" s="134">
        <f>SUM(C25:C42)</f>
        <v>0</v>
      </c>
      <c r="D24" s="134">
        <f>SUM(D25:D42)</f>
        <v>0</v>
      </c>
      <c r="E24" s="134">
        <f t="shared" ref="E24" si="7">SUM(E25:E42)</f>
        <v>0</v>
      </c>
      <c r="F24" s="134"/>
      <c r="G24" s="48" t="e">
        <f t="shared" si="1"/>
        <v>#DIV/0!</v>
      </c>
      <c r="H24" s="48" t="e">
        <f t="shared" si="2"/>
        <v>#DIV/0!</v>
      </c>
    </row>
    <row r="25" spans="2:8" x14ac:dyDescent="0.3">
      <c r="B25" s="31" t="s">
        <v>342</v>
      </c>
      <c r="C25" s="134"/>
      <c r="D25" s="134"/>
      <c r="E25" s="134"/>
      <c r="F25" s="134"/>
      <c r="G25" s="48"/>
      <c r="H25" s="48"/>
    </row>
    <row r="26" spans="2:8" x14ac:dyDescent="0.3">
      <c r="B26" s="31" t="s">
        <v>343</v>
      </c>
      <c r="C26" s="134"/>
      <c r="D26" s="134"/>
      <c r="E26" s="134"/>
      <c r="F26" s="134"/>
      <c r="G26" s="48" t="e">
        <f t="shared" si="1"/>
        <v>#DIV/0!</v>
      </c>
      <c r="H26" s="48" t="e">
        <f t="shared" si="2"/>
        <v>#DIV/0!</v>
      </c>
    </row>
    <row r="27" spans="2:8" x14ac:dyDescent="0.3">
      <c r="B27" s="31" t="s">
        <v>344</v>
      </c>
      <c r="C27" s="134"/>
      <c r="D27" s="134"/>
      <c r="E27" s="134"/>
      <c r="F27" s="134"/>
      <c r="G27" s="48"/>
      <c r="H27" s="48"/>
    </row>
    <row r="28" spans="2:8" x14ac:dyDescent="0.3">
      <c r="B28" s="31" t="s">
        <v>345</v>
      </c>
      <c r="C28" s="134"/>
      <c r="D28" s="134"/>
      <c r="E28" s="134"/>
      <c r="F28" s="134"/>
      <c r="G28" s="48"/>
      <c r="H28" s="48"/>
    </row>
    <row r="29" spans="2:8" x14ac:dyDescent="0.3">
      <c r="B29" s="31" t="s">
        <v>346</v>
      </c>
      <c r="C29" s="134"/>
      <c r="D29" s="134"/>
      <c r="E29" s="134"/>
      <c r="F29" s="134"/>
      <c r="G29" s="48"/>
      <c r="H29" s="48"/>
    </row>
    <row r="30" spans="2:8" x14ac:dyDescent="0.3">
      <c r="B30" s="31" t="s">
        <v>347</v>
      </c>
      <c r="C30" s="134"/>
      <c r="D30" s="134"/>
      <c r="E30" s="134"/>
      <c r="F30" s="134"/>
      <c r="G30" s="48"/>
      <c r="H30" s="48"/>
    </row>
    <row r="31" spans="2:8" x14ac:dyDescent="0.3">
      <c r="B31" s="31" t="s">
        <v>348</v>
      </c>
      <c r="C31" s="134"/>
      <c r="D31" s="134"/>
      <c r="E31" s="134"/>
      <c r="F31" s="134"/>
      <c r="G31" s="48"/>
      <c r="H31" s="48"/>
    </row>
    <row r="32" spans="2:8" x14ac:dyDescent="0.3">
      <c r="B32" s="31" t="s">
        <v>349</v>
      </c>
      <c r="C32" s="134"/>
      <c r="D32" s="134"/>
      <c r="E32" s="134"/>
      <c r="F32" s="134"/>
      <c r="G32" s="48"/>
      <c r="H32" s="48"/>
    </row>
    <row r="33" spans="2:8" x14ac:dyDescent="0.3">
      <c r="B33" s="31" t="s">
        <v>350</v>
      </c>
      <c r="C33" s="134"/>
      <c r="D33" s="134"/>
      <c r="E33" s="134"/>
      <c r="F33" s="134"/>
      <c r="G33" s="48"/>
      <c r="H33" s="48"/>
    </row>
    <row r="34" spans="2:8" x14ac:dyDescent="0.3">
      <c r="B34" s="31" t="s">
        <v>351</v>
      </c>
      <c r="C34" s="134"/>
      <c r="D34" s="134"/>
      <c r="E34" s="134"/>
      <c r="F34" s="134"/>
      <c r="G34" s="48"/>
      <c r="H34" s="48"/>
    </row>
    <row r="35" spans="2:8" x14ac:dyDescent="0.3">
      <c r="B35" s="31" t="s">
        <v>352</v>
      </c>
      <c r="C35" s="134"/>
      <c r="D35" s="134"/>
      <c r="E35" s="134"/>
      <c r="F35" s="134"/>
      <c r="G35" s="48"/>
      <c r="H35" s="48"/>
    </row>
    <row r="36" spans="2:8" x14ac:dyDescent="0.3">
      <c r="B36" s="31" t="s">
        <v>353</v>
      </c>
      <c r="C36" s="134"/>
      <c r="D36" s="134"/>
      <c r="E36" s="134"/>
      <c r="F36" s="134"/>
      <c r="G36" s="48"/>
      <c r="H36" s="48"/>
    </row>
    <row r="37" spans="2:8" x14ac:dyDescent="0.3">
      <c r="B37" s="31" t="s">
        <v>354</v>
      </c>
      <c r="C37" s="134"/>
      <c r="D37" s="134"/>
      <c r="E37" s="134"/>
      <c r="F37" s="134"/>
      <c r="G37" s="48"/>
      <c r="H37" s="48"/>
    </row>
    <row r="38" spans="2:8" x14ac:dyDescent="0.3">
      <c r="B38" s="31" t="s">
        <v>355</v>
      </c>
      <c r="C38" s="134"/>
      <c r="D38" s="134"/>
      <c r="E38" s="134"/>
      <c r="F38" s="134"/>
      <c r="G38" s="48"/>
      <c r="H38" s="48"/>
    </row>
    <row r="39" spans="2:8" x14ac:dyDescent="0.3">
      <c r="B39" s="31" t="s">
        <v>356</v>
      </c>
      <c r="C39" s="134"/>
      <c r="D39" s="134"/>
      <c r="E39" s="134"/>
      <c r="F39" s="134"/>
      <c r="G39" s="48"/>
      <c r="H39" s="48"/>
    </row>
    <row r="40" spans="2:8" x14ac:dyDescent="0.3">
      <c r="B40" s="31" t="s">
        <v>357</v>
      </c>
      <c r="C40" s="134"/>
      <c r="D40" s="134"/>
      <c r="E40" s="134"/>
      <c r="F40" s="134"/>
      <c r="G40" s="48"/>
      <c r="H40" s="48"/>
    </row>
    <row r="41" spans="2:8" x14ac:dyDescent="0.3">
      <c r="B41" s="31" t="s">
        <v>358</v>
      </c>
      <c r="C41" s="134"/>
      <c r="D41" s="134"/>
      <c r="E41" s="134"/>
      <c r="F41" s="134"/>
      <c r="G41" s="48"/>
      <c r="H41" s="48"/>
    </row>
    <row r="42" spans="2:8" x14ac:dyDescent="0.3">
      <c r="B42" s="31" t="s">
        <v>359</v>
      </c>
      <c r="C42" s="134"/>
      <c r="D42" s="134"/>
      <c r="E42" s="134"/>
      <c r="F42" s="134"/>
      <c r="G42" s="48"/>
      <c r="H42" s="48"/>
    </row>
    <row r="43" spans="2:8" x14ac:dyDescent="0.3">
      <c r="B43" s="7" t="s">
        <v>360</v>
      </c>
      <c r="C43" s="134">
        <f>SUM(C44:C45)</f>
        <v>6252.97</v>
      </c>
      <c r="D43" s="134">
        <f>SUM(D44:D45)</f>
        <v>25000</v>
      </c>
      <c r="E43" s="134">
        <f t="shared" ref="E43:F43" si="8">SUM(E44:E45)</f>
        <v>19000</v>
      </c>
      <c r="F43" s="134">
        <f t="shared" si="8"/>
        <v>18951.43</v>
      </c>
      <c r="G43" s="48">
        <f t="shared" si="1"/>
        <v>3.0307885692718819</v>
      </c>
      <c r="H43" s="48">
        <f t="shared" si="2"/>
        <v>0.99744368421052632</v>
      </c>
    </row>
    <row r="44" spans="2:8" x14ac:dyDescent="0.3">
      <c r="B44" s="31" t="s">
        <v>361</v>
      </c>
      <c r="C44" s="134">
        <v>6252.97</v>
      </c>
      <c r="D44" s="134">
        <v>25000</v>
      </c>
      <c r="E44" s="134">
        <v>19000</v>
      </c>
      <c r="F44" s="134">
        <v>18951.43</v>
      </c>
      <c r="G44" s="48">
        <f t="shared" si="1"/>
        <v>3.0307885692718819</v>
      </c>
      <c r="H44" s="48">
        <f t="shared" si="2"/>
        <v>0.99744368421052632</v>
      </c>
    </row>
    <row r="45" spans="2:8" x14ac:dyDescent="0.3">
      <c r="B45" s="31" t="s">
        <v>362</v>
      </c>
      <c r="C45" s="134"/>
      <c r="D45" s="134"/>
      <c r="E45" s="134"/>
      <c r="F45" s="134"/>
      <c r="G45" s="48"/>
      <c r="H45" s="48"/>
    </row>
    <row r="46" spans="2:8" ht="26.4" x14ac:dyDescent="0.3">
      <c r="B46" s="7" t="s">
        <v>368</v>
      </c>
      <c r="C46" s="134"/>
      <c r="D46" s="134"/>
      <c r="E46" s="134"/>
      <c r="F46" s="134"/>
      <c r="G46" s="48"/>
      <c r="H46" s="48"/>
    </row>
    <row r="47" spans="2:8" x14ac:dyDescent="0.3">
      <c r="B47" s="7" t="s">
        <v>363</v>
      </c>
      <c r="C47" s="134">
        <f>SUM(C48:C50)</f>
        <v>0</v>
      </c>
      <c r="D47" s="134">
        <f>SUM(D48:D50)</f>
        <v>0</v>
      </c>
      <c r="E47" s="134">
        <f t="shared" ref="E47:F47" si="9">SUM(E48:E50)</f>
        <v>0</v>
      </c>
      <c r="F47" s="134">
        <f t="shared" si="9"/>
        <v>0</v>
      </c>
      <c r="G47" s="48"/>
      <c r="H47" s="48"/>
    </row>
    <row r="48" spans="2:8" x14ac:dyDescent="0.3">
      <c r="B48" s="31" t="s">
        <v>364</v>
      </c>
      <c r="C48" s="134"/>
      <c r="D48" s="134"/>
      <c r="E48" s="134"/>
      <c r="F48" s="134"/>
      <c r="G48" s="48"/>
      <c r="H48" s="48"/>
    </row>
    <row r="49" spans="2:8" x14ac:dyDescent="0.3">
      <c r="B49" s="31" t="s">
        <v>365</v>
      </c>
      <c r="C49" s="134"/>
      <c r="D49" s="134"/>
      <c r="E49" s="134"/>
      <c r="F49" s="134"/>
      <c r="G49" s="48"/>
      <c r="H49" s="48"/>
    </row>
    <row r="50" spans="2:8" x14ac:dyDescent="0.3">
      <c r="B50" s="31" t="s">
        <v>366</v>
      </c>
      <c r="C50" s="134"/>
      <c r="D50" s="134"/>
      <c r="E50" s="134"/>
      <c r="F50" s="134"/>
      <c r="G50" s="48"/>
      <c r="H50" s="48"/>
    </row>
    <row r="51" spans="2:8" x14ac:dyDescent="0.3">
      <c r="B51" s="30"/>
      <c r="C51" s="134"/>
      <c r="D51" s="134"/>
      <c r="E51" s="134"/>
      <c r="F51" s="134"/>
      <c r="G51" s="48"/>
      <c r="H51" s="48"/>
    </row>
    <row r="52" spans="2:8" s="34" customFormat="1" ht="15.75" customHeight="1" x14ac:dyDescent="0.3">
      <c r="B52" s="143" t="s">
        <v>34</v>
      </c>
      <c r="C52" s="144">
        <f>C53+C59+C64+C66+C70+C89+C92+C93</f>
        <v>689682.26000000013</v>
      </c>
      <c r="D52" s="144">
        <f>D53+D59+D64+D66+D70+D89+D92+D93</f>
        <v>732650</v>
      </c>
      <c r="E52" s="144">
        <f t="shared" ref="E52:F52" si="10">E53+E59+E64+E66+E70+E89+E92+E93</f>
        <v>871939</v>
      </c>
      <c r="F52" s="144">
        <f t="shared" si="10"/>
        <v>835336.16</v>
      </c>
      <c r="G52" s="145">
        <f t="shared" si="1"/>
        <v>1.2111898600958648</v>
      </c>
      <c r="H52" s="145">
        <f t="shared" si="2"/>
        <v>0.95802132947373619</v>
      </c>
    </row>
    <row r="53" spans="2:8" ht="15.75" customHeight="1" x14ac:dyDescent="0.3">
      <c r="B53" s="7" t="s">
        <v>33</v>
      </c>
      <c r="C53" s="134">
        <f>SUM(C54:C58)</f>
        <v>664921.09000000008</v>
      </c>
      <c r="D53" s="134">
        <f>SUM(D54:D58)</f>
        <v>686639</v>
      </c>
      <c r="E53" s="134">
        <f t="shared" ref="E53:F53" si="11">SUM(E54:E58)</f>
        <v>831928</v>
      </c>
      <c r="F53" s="134">
        <f t="shared" si="11"/>
        <v>794333.21</v>
      </c>
      <c r="G53" s="48">
        <f t="shared" si="1"/>
        <v>1.1946277865844199</v>
      </c>
      <c r="H53" s="48">
        <f t="shared" si="2"/>
        <v>0.95481004365762412</v>
      </c>
    </row>
    <row r="54" spans="2:8" x14ac:dyDescent="0.3">
      <c r="B54" s="32" t="s">
        <v>32</v>
      </c>
      <c r="C54" s="134">
        <v>114999.17</v>
      </c>
      <c r="D54" s="134">
        <f>D8</f>
        <v>115928</v>
      </c>
      <c r="E54" s="134">
        <f>E8</f>
        <v>115928</v>
      </c>
      <c r="F54" s="134">
        <v>109868.07</v>
      </c>
      <c r="G54" s="48">
        <f t="shared" si="1"/>
        <v>0.9553814171006626</v>
      </c>
      <c r="H54" s="48">
        <f t="shared" si="2"/>
        <v>0.94772677869022159</v>
      </c>
    </row>
    <row r="55" spans="2:8" x14ac:dyDescent="0.3">
      <c r="B55" s="31" t="s">
        <v>31</v>
      </c>
      <c r="C55" s="134">
        <f>689682.26-139760.34</f>
        <v>549921.92000000004</v>
      </c>
      <c r="D55" s="134">
        <f>D9</f>
        <v>570711</v>
      </c>
      <c r="E55" s="134">
        <f>E9</f>
        <v>716000</v>
      </c>
      <c r="F55" s="134">
        <f>835336.16-150871.02</f>
        <v>684465.14</v>
      </c>
      <c r="G55" s="48">
        <f t="shared" si="1"/>
        <v>1.2446587690121536</v>
      </c>
      <c r="H55" s="48">
        <f t="shared" si="2"/>
        <v>0.95595689944134077</v>
      </c>
    </row>
    <row r="56" spans="2:8" x14ac:dyDescent="0.3">
      <c r="B56" s="31" t="s">
        <v>331</v>
      </c>
      <c r="C56" s="134"/>
      <c r="D56" s="134"/>
      <c r="E56" s="134"/>
      <c r="F56" s="134"/>
      <c r="G56" s="48"/>
      <c r="H56" s="48"/>
    </row>
    <row r="57" spans="2:8" ht="26.4" x14ac:dyDescent="0.3">
      <c r="B57" s="30" t="s">
        <v>367</v>
      </c>
      <c r="C57" s="134"/>
      <c r="D57" s="134"/>
      <c r="E57" s="134"/>
      <c r="F57" s="134"/>
      <c r="G57" s="48"/>
      <c r="H57" s="48"/>
    </row>
    <row r="58" spans="2:8" x14ac:dyDescent="0.3">
      <c r="B58" s="30" t="s">
        <v>332</v>
      </c>
      <c r="C58" s="134"/>
      <c r="D58" s="134"/>
      <c r="E58" s="134"/>
      <c r="F58" s="134"/>
      <c r="G58" s="48"/>
      <c r="H58" s="48"/>
    </row>
    <row r="59" spans="2:8" x14ac:dyDescent="0.3">
      <c r="B59" s="7" t="s">
        <v>30</v>
      </c>
      <c r="C59" s="134">
        <f>SUM(C60:C63)</f>
        <v>0</v>
      </c>
      <c r="D59" s="134">
        <f>SUM(D60:D63)</f>
        <v>0</v>
      </c>
      <c r="E59" s="134">
        <f t="shared" ref="E59:F59" si="12">SUM(E60:E63)</f>
        <v>0</v>
      </c>
      <c r="F59" s="134">
        <f t="shared" si="12"/>
        <v>0</v>
      </c>
      <c r="G59" s="48"/>
      <c r="H59" s="48"/>
    </row>
    <row r="60" spans="2:8" x14ac:dyDescent="0.3">
      <c r="B60" s="31" t="s">
        <v>29</v>
      </c>
      <c r="C60" s="134"/>
      <c r="D60" s="134"/>
      <c r="E60" s="134"/>
      <c r="F60" s="134"/>
      <c r="G60" s="48"/>
      <c r="H60" s="48"/>
    </row>
    <row r="61" spans="2:8" x14ac:dyDescent="0.3">
      <c r="B61" s="31" t="s">
        <v>333</v>
      </c>
      <c r="C61" s="134"/>
      <c r="D61" s="134"/>
      <c r="E61" s="134"/>
      <c r="F61" s="134"/>
      <c r="G61" s="48"/>
      <c r="H61" s="48"/>
    </row>
    <row r="62" spans="2:8" x14ac:dyDescent="0.3">
      <c r="B62" s="31" t="s">
        <v>334</v>
      </c>
      <c r="C62" s="134"/>
      <c r="D62" s="134"/>
      <c r="E62" s="134"/>
      <c r="F62" s="134"/>
      <c r="G62" s="48"/>
      <c r="H62" s="48"/>
    </row>
    <row r="63" spans="2:8" x14ac:dyDescent="0.3">
      <c r="B63" s="31" t="s">
        <v>335</v>
      </c>
      <c r="C63" s="134"/>
      <c r="D63" s="134"/>
      <c r="E63" s="134"/>
      <c r="F63" s="134"/>
      <c r="G63" s="48"/>
      <c r="H63" s="48"/>
    </row>
    <row r="64" spans="2:8" x14ac:dyDescent="0.3">
      <c r="B64" s="7" t="s">
        <v>336</v>
      </c>
      <c r="C64" s="134">
        <f>SUM(C65)</f>
        <v>613</v>
      </c>
      <c r="D64" s="134">
        <f>SUM(D65)</f>
        <v>613</v>
      </c>
      <c r="E64" s="134">
        <f t="shared" ref="E64:F64" si="13">SUM(E65)</f>
        <v>1011</v>
      </c>
      <c r="F64" s="134">
        <f t="shared" si="13"/>
        <v>1850.78</v>
      </c>
      <c r="G64" s="48">
        <f t="shared" si="1"/>
        <v>3.0192169657422512</v>
      </c>
      <c r="H64" s="48">
        <f t="shared" ref="H64:H90" si="14">F64/E64</f>
        <v>1.8306429277942631</v>
      </c>
    </row>
    <row r="65" spans="2:8" x14ac:dyDescent="0.3">
      <c r="B65" s="32" t="s">
        <v>28</v>
      </c>
      <c r="C65" s="134">
        <v>613</v>
      </c>
      <c r="D65" s="134">
        <f>D19</f>
        <v>613</v>
      </c>
      <c r="E65" s="134">
        <f>E19</f>
        <v>1011</v>
      </c>
      <c r="F65" s="134">
        <v>1850.78</v>
      </c>
      <c r="G65" s="48">
        <f t="shared" si="1"/>
        <v>3.0192169657422512</v>
      </c>
      <c r="H65" s="48">
        <f t="shared" si="14"/>
        <v>1.8306429277942631</v>
      </c>
    </row>
    <row r="66" spans="2:8" x14ac:dyDescent="0.3">
      <c r="B66" s="7" t="s">
        <v>337</v>
      </c>
      <c r="C66" s="134">
        <f>SUM(C67:C69)</f>
        <v>9752.16</v>
      </c>
      <c r="D66" s="134">
        <f>SUM(D67:D69)</f>
        <v>20398</v>
      </c>
      <c r="E66" s="134">
        <f t="shared" ref="E66:F66" si="15">SUM(E67:E69)</f>
        <v>20000</v>
      </c>
      <c r="F66" s="134">
        <f t="shared" si="15"/>
        <v>20000</v>
      </c>
      <c r="G66" s="48">
        <f t="shared" ref="G66:G69" si="16">F66/C66</f>
        <v>2.050827714065397</v>
      </c>
      <c r="H66" s="48">
        <f t="shared" si="14"/>
        <v>1</v>
      </c>
    </row>
    <row r="67" spans="2:8" x14ac:dyDescent="0.3">
      <c r="B67" s="31" t="s">
        <v>338</v>
      </c>
      <c r="C67" s="134"/>
      <c r="D67" s="134"/>
      <c r="E67" s="134"/>
      <c r="F67" s="134"/>
      <c r="G67" s="48"/>
      <c r="H67" s="48"/>
    </row>
    <row r="68" spans="2:8" x14ac:dyDescent="0.3">
      <c r="B68" s="31" t="s">
        <v>339</v>
      </c>
      <c r="C68" s="134"/>
      <c r="D68" s="134"/>
      <c r="E68" s="134"/>
      <c r="F68" s="134"/>
      <c r="G68" s="48"/>
      <c r="H68" s="48"/>
    </row>
    <row r="69" spans="2:8" x14ac:dyDescent="0.3">
      <c r="B69" s="31" t="s">
        <v>340</v>
      </c>
      <c r="C69" s="134">
        <v>9752.16</v>
      </c>
      <c r="D69" s="134">
        <f>D23</f>
        <v>20398</v>
      </c>
      <c r="E69" s="134">
        <f>E23</f>
        <v>20000</v>
      </c>
      <c r="F69" s="134">
        <v>20000</v>
      </c>
      <c r="G69" s="48">
        <f t="shared" si="16"/>
        <v>2.050827714065397</v>
      </c>
      <c r="H69" s="48">
        <f t="shared" si="14"/>
        <v>1</v>
      </c>
    </row>
    <row r="70" spans="2:8" x14ac:dyDescent="0.3">
      <c r="B70" s="7" t="s">
        <v>341</v>
      </c>
      <c r="C70" s="134">
        <f>SUM(C71:C88)</f>
        <v>0</v>
      </c>
      <c r="D70" s="134">
        <f>SUM(D71:D88)</f>
        <v>0</v>
      </c>
      <c r="E70" s="134">
        <f t="shared" ref="E70:F70" si="17">SUM(E71:E88)</f>
        <v>0</v>
      </c>
      <c r="F70" s="134">
        <f t="shared" si="17"/>
        <v>0</v>
      </c>
      <c r="G70" s="48"/>
      <c r="H70" s="48"/>
    </row>
    <row r="71" spans="2:8" x14ac:dyDescent="0.3">
      <c r="B71" s="31" t="s">
        <v>342</v>
      </c>
      <c r="C71" s="134"/>
      <c r="D71" s="134"/>
      <c r="E71" s="134"/>
      <c r="F71" s="134"/>
      <c r="G71" s="48"/>
      <c r="H71" s="48"/>
    </row>
    <row r="72" spans="2:8" x14ac:dyDescent="0.3">
      <c r="B72" s="31" t="s">
        <v>343</v>
      </c>
      <c r="C72" s="134"/>
      <c r="D72" s="134"/>
      <c r="E72" s="134"/>
      <c r="F72" s="134"/>
      <c r="G72" s="48"/>
      <c r="H72" s="48"/>
    </row>
    <row r="73" spans="2:8" x14ac:dyDescent="0.3">
      <c r="B73" s="31" t="s">
        <v>344</v>
      </c>
      <c r="C73" s="134"/>
      <c r="D73" s="134"/>
      <c r="E73" s="134"/>
      <c r="F73" s="134"/>
      <c r="G73" s="48"/>
      <c r="H73" s="48"/>
    </row>
    <row r="74" spans="2:8" x14ac:dyDescent="0.3">
      <c r="B74" s="31" t="s">
        <v>345</v>
      </c>
      <c r="C74" s="134"/>
      <c r="D74" s="134"/>
      <c r="E74" s="134"/>
      <c r="F74" s="134"/>
      <c r="G74" s="48"/>
      <c r="H74" s="48"/>
    </row>
    <row r="75" spans="2:8" x14ac:dyDescent="0.3">
      <c r="B75" s="31" t="s">
        <v>346</v>
      </c>
      <c r="C75" s="134"/>
      <c r="D75" s="134"/>
      <c r="E75" s="134"/>
      <c r="F75" s="134"/>
      <c r="G75" s="48"/>
      <c r="H75" s="48"/>
    </row>
    <row r="76" spans="2:8" x14ac:dyDescent="0.3">
      <c r="B76" s="31" t="s">
        <v>347</v>
      </c>
      <c r="C76" s="134"/>
      <c r="D76" s="134"/>
      <c r="E76" s="134"/>
      <c r="F76" s="134"/>
      <c r="G76" s="48"/>
      <c r="H76" s="48"/>
    </row>
    <row r="77" spans="2:8" x14ac:dyDescent="0.3">
      <c r="B77" s="31" t="s">
        <v>348</v>
      </c>
      <c r="C77" s="134"/>
      <c r="D77" s="134"/>
      <c r="E77" s="134"/>
      <c r="F77" s="134"/>
      <c r="G77" s="48"/>
      <c r="H77" s="48"/>
    </row>
    <row r="78" spans="2:8" x14ac:dyDescent="0.3">
      <c r="B78" s="31" t="s">
        <v>349</v>
      </c>
      <c r="C78" s="134"/>
      <c r="D78" s="134"/>
      <c r="E78" s="134"/>
      <c r="F78" s="134"/>
      <c r="G78" s="48"/>
      <c r="H78" s="48"/>
    </row>
    <row r="79" spans="2:8" x14ac:dyDescent="0.3">
      <c r="B79" s="31" t="s">
        <v>350</v>
      </c>
      <c r="C79" s="134"/>
      <c r="D79" s="134"/>
      <c r="E79" s="134"/>
      <c r="F79" s="134"/>
      <c r="G79" s="48"/>
      <c r="H79" s="48"/>
    </row>
    <row r="80" spans="2:8" x14ac:dyDescent="0.3">
      <c r="B80" s="31" t="s">
        <v>351</v>
      </c>
      <c r="C80" s="134"/>
      <c r="D80" s="134"/>
      <c r="E80" s="134"/>
      <c r="F80" s="134"/>
      <c r="G80" s="48"/>
      <c r="H80" s="48"/>
    </row>
    <row r="81" spans="2:8" x14ac:dyDescent="0.3">
      <c r="B81" s="31" t="s">
        <v>352</v>
      </c>
      <c r="C81" s="134"/>
      <c r="D81" s="134"/>
      <c r="E81" s="134"/>
      <c r="F81" s="134"/>
      <c r="G81" s="48"/>
      <c r="H81" s="48"/>
    </row>
    <row r="82" spans="2:8" x14ac:dyDescent="0.3">
      <c r="B82" s="31" t="s">
        <v>353</v>
      </c>
      <c r="C82" s="134"/>
      <c r="D82" s="134"/>
      <c r="E82" s="134"/>
      <c r="F82" s="134"/>
      <c r="G82" s="48"/>
      <c r="H82" s="48"/>
    </row>
    <row r="83" spans="2:8" x14ac:dyDescent="0.3">
      <c r="B83" s="31" t="s">
        <v>354</v>
      </c>
      <c r="C83" s="134"/>
      <c r="D83" s="134"/>
      <c r="E83" s="134"/>
      <c r="F83" s="134"/>
      <c r="G83" s="48"/>
      <c r="H83" s="48"/>
    </row>
    <row r="84" spans="2:8" x14ac:dyDescent="0.3">
      <c r="B84" s="31" t="s">
        <v>355</v>
      </c>
      <c r="C84" s="134"/>
      <c r="D84" s="134"/>
      <c r="E84" s="134"/>
      <c r="F84" s="134"/>
      <c r="G84" s="48"/>
      <c r="H84" s="48"/>
    </row>
    <row r="85" spans="2:8" x14ac:dyDescent="0.3">
      <c r="B85" s="31" t="s">
        <v>356</v>
      </c>
      <c r="C85" s="134"/>
      <c r="D85" s="134"/>
      <c r="E85" s="134"/>
      <c r="F85" s="134"/>
      <c r="G85" s="48"/>
      <c r="H85" s="48"/>
    </row>
    <row r="86" spans="2:8" x14ac:dyDescent="0.3">
      <c r="B86" s="31" t="s">
        <v>357</v>
      </c>
      <c r="C86" s="134"/>
      <c r="D86" s="134"/>
      <c r="E86" s="134"/>
      <c r="F86" s="134"/>
      <c r="G86" s="48"/>
      <c r="H86" s="48"/>
    </row>
    <row r="87" spans="2:8" x14ac:dyDescent="0.3">
      <c r="B87" s="31" t="s">
        <v>358</v>
      </c>
      <c r="C87" s="134"/>
      <c r="D87" s="134"/>
      <c r="E87" s="134"/>
      <c r="F87" s="134"/>
      <c r="G87" s="48"/>
      <c r="H87" s="48"/>
    </row>
    <row r="88" spans="2:8" x14ac:dyDescent="0.3">
      <c r="B88" s="31" t="s">
        <v>359</v>
      </c>
      <c r="C88" s="134"/>
      <c r="D88" s="134"/>
      <c r="E88" s="134"/>
      <c r="F88" s="134"/>
      <c r="G88" s="48"/>
      <c r="H88" s="48"/>
    </row>
    <row r="89" spans="2:8" x14ac:dyDescent="0.3">
      <c r="B89" s="7" t="s">
        <v>360</v>
      </c>
      <c r="C89" s="134">
        <f>SUM(C90:C91)</f>
        <v>14396.01</v>
      </c>
      <c r="D89" s="134">
        <f>SUM(D90:D91)</f>
        <v>25000</v>
      </c>
      <c r="E89" s="134">
        <f t="shared" ref="E89:F89" si="18">SUM(E90:E91)</f>
        <v>19000</v>
      </c>
      <c r="F89" s="134">
        <f t="shared" si="18"/>
        <v>19152.169999999998</v>
      </c>
      <c r="G89" s="48"/>
      <c r="H89" s="48">
        <f t="shared" si="14"/>
        <v>1.0080089473684211</v>
      </c>
    </row>
    <row r="90" spans="2:8" x14ac:dyDescent="0.3">
      <c r="B90" s="31" t="s">
        <v>361</v>
      </c>
      <c r="C90" s="134">
        <v>14396.01</v>
      </c>
      <c r="D90" s="134">
        <f>D44</f>
        <v>25000</v>
      </c>
      <c r="E90" s="134">
        <f>E44</f>
        <v>19000</v>
      </c>
      <c r="F90" s="134">
        <v>19152.169999999998</v>
      </c>
      <c r="G90" s="48"/>
      <c r="H90" s="48">
        <f t="shared" si="14"/>
        <v>1.0080089473684211</v>
      </c>
    </row>
    <row r="91" spans="2:8" x14ac:dyDescent="0.3">
      <c r="B91" s="31" t="s">
        <v>362</v>
      </c>
      <c r="C91" s="134"/>
      <c r="D91" s="134"/>
      <c r="E91" s="134"/>
      <c r="F91" s="134"/>
      <c r="G91" s="48"/>
      <c r="H91" s="48"/>
    </row>
    <row r="92" spans="2:8" ht="26.4" x14ac:dyDescent="0.3">
      <c r="B92" s="7" t="s">
        <v>368</v>
      </c>
      <c r="C92" s="134"/>
      <c r="D92" s="134"/>
      <c r="E92" s="134"/>
      <c r="F92" s="134"/>
      <c r="G92" s="48"/>
      <c r="H92" s="48"/>
    </row>
    <row r="93" spans="2:8" x14ac:dyDescent="0.3">
      <c r="B93" s="7" t="s">
        <v>363</v>
      </c>
      <c r="C93" s="134">
        <f>SUM(C94:C96)</f>
        <v>0</v>
      </c>
      <c r="D93" s="134">
        <f>SUM(D94:D96)</f>
        <v>0</v>
      </c>
      <c r="E93" s="134">
        <f t="shared" ref="E93:F93" si="19">SUM(E94:E96)</f>
        <v>0</v>
      </c>
      <c r="F93" s="134">
        <f t="shared" si="19"/>
        <v>0</v>
      </c>
      <c r="G93" s="48"/>
      <c r="H93" s="48"/>
    </row>
    <row r="94" spans="2:8" x14ac:dyDescent="0.3">
      <c r="B94" s="31" t="s">
        <v>364</v>
      </c>
      <c r="C94" s="134"/>
      <c r="D94" s="134"/>
      <c r="E94" s="134"/>
      <c r="F94" s="134"/>
      <c r="G94" s="48"/>
      <c r="H94" s="48"/>
    </row>
    <row r="95" spans="2:8" x14ac:dyDescent="0.3">
      <c r="B95" s="31" t="s">
        <v>365</v>
      </c>
      <c r="C95" s="134"/>
      <c r="D95" s="134"/>
      <c r="E95" s="134"/>
      <c r="F95" s="134"/>
      <c r="G95" s="48"/>
      <c r="H95" s="48"/>
    </row>
    <row r="96" spans="2:8" x14ac:dyDescent="0.3">
      <c r="B96" s="31" t="s">
        <v>366</v>
      </c>
      <c r="C96" s="134"/>
      <c r="D96" s="134"/>
      <c r="E96" s="134"/>
      <c r="F96" s="134"/>
      <c r="G96" s="48"/>
      <c r="H96" s="48"/>
    </row>
    <row r="122" spans="2:2" x14ac:dyDescent="0.3">
      <c r="B122">
        <v>2</v>
      </c>
    </row>
  </sheetData>
  <mergeCells count="1">
    <mergeCell ref="B2:H2"/>
  </mergeCells>
  <pageMargins left="0.7" right="0.7" top="0.75" bottom="0.75" header="0.3" footer="0.3"/>
  <pageSetup paperSize="9" scale="6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25"/>
  <sheetViews>
    <sheetView view="pageBreakPreview" zoomScale="60" zoomScaleNormal="100" workbookViewId="0">
      <selection activeCell="F5" sqref="F5"/>
    </sheetView>
  </sheetViews>
  <sheetFormatPr defaultRowHeight="14.4" x14ac:dyDescent="0.3"/>
  <cols>
    <col min="2" max="2" width="45.44140625" bestFit="1" customWidth="1"/>
    <col min="3" max="6" width="25.33203125" customWidth="1"/>
    <col min="7" max="8" width="15.6640625" customWidth="1"/>
  </cols>
  <sheetData>
    <row r="1" spans="2:8" ht="17.399999999999999" x14ac:dyDescent="0.3">
      <c r="B1" s="2"/>
      <c r="C1" s="2"/>
      <c r="D1" s="2"/>
      <c r="E1" s="2"/>
      <c r="F1" s="3"/>
      <c r="G1" s="3"/>
      <c r="H1" s="3"/>
    </row>
    <row r="2" spans="2:8" ht="15.75" customHeight="1" x14ac:dyDescent="0.3">
      <c r="B2" s="169" t="s">
        <v>44</v>
      </c>
      <c r="C2" s="169"/>
      <c r="D2" s="169"/>
      <c r="E2" s="169"/>
      <c r="F2" s="169"/>
      <c r="G2" s="169"/>
      <c r="H2" s="169"/>
    </row>
    <row r="3" spans="2:8" ht="17.399999999999999" x14ac:dyDescent="0.3">
      <c r="B3" s="2"/>
      <c r="C3" s="2"/>
      <c r="D3" s="2"/>
      <c r="E3" s="2"/>
      <c r="F3" s="3"/>
      <c r="G3" s="3"/>
      <c r="H3" s="3"/>
    </row>
    <row r="4" spans="2:8" ht="26.4" x14ac:dyDescent="0.3">
      <c r="B4" s="40" t="s">
        <v>7</v>
      </c>
      <c r="C4" s="40" t="s">
        <v>397</v>
      </c>
      <c r="D4" s="40" t="s">
        <v>49</v>
      </c>
      <c r="E4" s="40" t="s">
        <v>46</v>
      </c>
      <c r="F4" s="40" t="s">
        <v>398</v>
      </c>
      <c r="G4" s="40" t="s">
        <v>16</v>
      </c>
      <c r="H4" s="40" t="s">
        <v>47</v>
      </c>
    </row>
    <row r="5" spans="2:8" x14ac:dyDescent="0.3">
      <c r="B5" s="40">
        <v>1</v>
      </c>
      <c r="C5" s="40">
        <v>2</v>
      </c>
      <c r="D5" s="40">
        <v>3</v>
      </c>
      <c r="E5" s="40">
        <v>4</v>
      </c>
      <c r="F5" s="40">
        <v>5</v>
      </c>
      <c r="G5" s="40" t="s">
        <v>18</v>
      </c>
      <c r="H5" s="40" t="s">
        <v>19</v>
      </c>
    </row>
    <row r="6" spans="2:8" s="34" customFormat="1" ht="15.75" customHeight="1" x14ac:dyDescent="0.3">
      <c r="B6" s="52" t="s">
        <v>34</v>
      </c>
      <c r="C6" s="138">
        <f>C7</f>
        <v>689682.27</v>
      </c>
      <c r="D6" s="138">
        <f t="shared" ref="D6:F6" si="0">D7</f>
        <v>732650</v>
      </c>
      <c r="E6" s="138">
        <f t="shared" si="0"/>
        <v>871939</v>
      </c>
      <c r="F6" s="138">
        <f t="shared" si="0"/>
        <v>835336.15999999992</v>
      </c>
      <c r="G6" s="53">
        <f>F6/C6</f>
        <v>1.211189842534302</v>
      </c>
      <c r="H6" s="53">
        <f>F6/E6</f>
        <v>0.95802132947373597</v>
      </c>
    </row>
    <row r="7" spans="2:8" s="34" customFormat="1" ht="15.75" customHeight="1" x14ac:dyDescent="0.3">
      <c r="B7" s="52" t="s">
        <v>369</v>
      </c>
      <c r="C7" s="138">
        <f>SUM(C8:C15)</f>
        <v>689682.27</v>
      </c>
      <c r="D7" s="138">
        <f t="shared" ref="D7:F7" si="1">SUM(D8:D15)</f>
        <v>732650</v>
      </c>
      <c r="E7" s="138">
        <f t="shared" si="1"/>
        <v>871939</v>
      </c>
      <c r="F7" s="138">
        <f t="shared" si="1"/>
        <v>835336.15999999992</v>
      </c>
      <c r="G7" s="53">
        <f t="shared" ref="G7:G8" si="2">F7/C7</f>
        <v>1.211189842534302</v>
      </c>
      <c r="H7" s="53">
        <f t="shared" ref="H7:H13" si="3">F7/E7</f>
        <v>0.95802132947373597</v>
      </c>
    </row>
    <row r="8" spans="2:8" x14ac:dyDescent="0.3">
      <c r="B8" s="51" t="s">
        <v>370</v>
      </c>
      <c r="C8" s="134">
        <v>683429.3</v>
      </c>
      <c r="D8" s="134">
        <v>712252</v>
      </c>
      <c r="E8" s="134">
        <f>'Programska klasifikacija'!E10+'Programska klasifikacija'!E11+'Programska klasifikacija'!E13+'Programska klasifikacija'!E14</f>
        <v>851939</v>
      </c>
      <c r="F8" s="134">
        <f>813871.82</f>
        <v>813871.82</v>
      </c>
      <c r="G8" s="53">
        <f t="shared" si="2"/>
        <v>1.190864687832377</v>
      </c>
      <c r="H8" s="53">
        <f t="shared" si="3"/>
        <v>0.95531701213349773</v>
      </c>
    </row>
    <row r="9" spans="2:8" x14ac:dyDescent="0.3">
      <c r="B9" s="51" t="s">
        <v>371</v>
      </c>
      <c r="C9" s="134"/>
      <c r="D9" s="134"/>
      <c r="E9" s="134"/>
      <c r="F9" s="122"/>
      <c r="G9" s="53"/>
      <c r="H9" s="53"/>
    </row>
    <row r="10" spans="2:8" x14ac:dyDescent="0.3">
      <c r="B10" s="51" t="s">
        <v>372</v>
      </c>
      <c r="C10" s="134"/>
      <c r="D10" s="134"/>
      <c r="E10" s="134"/>
      <c r="F10" s="122"/>
      <c r="G10" s="53"/>
      <c r="H10" s="53"/>
    </row>
    <row r="11" spans="2:8" x14ac:dyDescent="0.3">
      <c r="B11" s="51" t="s">
        <v>373</v>
      </c>
      <c r="C11" s="134"/>
      <c r="D11" s="134"/>
      <c r="E11" s="135"/>
      <c r="F11" s="122"/>
      <c r="G11" s="53"/>
      <c r="H11" s="53"/>
    </row>
    <row r="12" spans="2:8" x14ac:dyDescent="0.3">
      <c r="B12" s="51" t="s">
        <v>374</v>
      </c>
      <c r="C12" s="134"/>
      <c r="D12" s="134"/>
      <c r="E12" s="135"/>
      <c r="F12" s="122"/>
      <c r="G12" s="53"/>
      <c r="H12" s="53"/>
    </row>
    <row r="13" spans="2:8" x14ac:dyDescent="0.3">
      <c r="B13" s="51" t="s">
        <v>375</v>
      </c>
      <c r="C13" s="134">
        <v>6252.97</v>
      </c>
      <c r="D13" s="134">
        <v>20398</v>
      </c>
      <c r="E13" s="134">
        <f>'Programska klasifikacija'!E12</f>
        <v>20000</v>
      </c>
      <c r="F13" s="134">
        <v>21464.34</v>
      </c>
      <c r="G13" s="53">
        <f>F13/C13</f>
        <v>3.4326631984480973</v>
      </c>
      <c r="H13" s="53">
        <f t="shared" si="3"/>
        <v>1.0732170000000001</v>
      </c>
    </row>
    <row r="14" spans="2:8" x14ac:dyDescent="0.3">
      <c r="B14" s="51" t="s">
        <v>376</v>
      </c>
      <c r="C14" s="134"/>
      <c r="D14" s="134"/>
      <c r="E14" s="134"/>
      <c r="F14" s="122"/>
      <c r="G14" s="53"/>
      <c r="H14" s="53"/>
    </row>
    <row r="15" spans="2:8" x14ac:dyDescent="0.3">
      <c r="B15" s="51" t="s">
        <v>377</v>
      </c>
      <c r="C15" s="134"/>
      <c r="D15" s="134"/>
      <c r="E15" s="134"/>
      <c r="F15" s="122"/>
      <c r="G15" s="53"/>
      <c r="H15" s="53"/>
    </row>
    <row r="16" spans="2:8" x14ac:dyDescent="0.3">
      <c r="B16" s="50"/>
    </row>
    <row r="17" spans="2:2" x14ac:dyDescent="0.3">
      <c r="B17" s="50"/>
    </row>
    <row r="18" spans="2:2" x14ac:dyDescent="0.3">
      <c r="B18" s="50"/>
    </row>
    <row r="19" spans="2:2" x14ac:dyDescent="0.3">
      <c r="B19" s="50"/>
    </row>
    <row r="20" spans="2:2" x14ac:dyDescent="0.3">
      <c r="B20" s="50"/>
    </row>
    <row r="21" spans="2:2" x14ac:dyDescent="0.3">
      <c r="B21" s="50"/>
    </row>
    <row r="22" spans="2:2" x14ac:dyDescent="0.3">
      <c r="B22" s="50"/>
    </row>
    <row r="23" spans="2:2" x14ac:dyDescent="0.3">
      <c r="B23" s="50"/>
    </row>
    <row r="24" spans="2:2" x14ac:dyDescent="0.3">
      <c r="B24" s="50"/>
    </row>
    <row r="25" spans="2:2" x14ac:dyDescent="0.3">
      <c r="B25" s="50"/>
    </row>
  </sheetData>
  <mergeCells count="1">
    <mergeCell ref="B2:H2"/>
  </mergeCells>
  <pageMargins left="0.7" right="0.7" top="0.75" bottom="0.75" header="0.3" footer="0.3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14"/>
  <sheetViews>
    <sheetView view="pageBreakPreview" topLeftCell="A4" zoomScale="60" zoomScaleNormal="100" workbookViewId="0">
      <selection activeCell="J6" sqref="J6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8.44140625" customWidth="1"/>
    <col min="5" max="5" width="5.44140625" bestFit="1" customWidth="1"/>
    <col min="6" max="10" width="25.33203125" customWidth="1"/>
    <col min="11" max="12" width="15.6640625" customWidth="1"/>
  </cols>
  <sheetData>
    <row r="1" spans="2:12" ht="18" customHeight="1" x14ac:dyDescent="0.3"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2:12" ht="18" customHeight="1" x14ac:dyDescent="0.3">
      <c r="B2" s="169" t="s">
        <v>65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</row>
    <row r="3" spans="2:12" ht="15.75" customHeight="1" x14ac:dyDescent="0.3">
      <c r="B3" s="169" t="s">
        <v>37</v>
      </c>
      <c r="C3" s="169"/>
      <c r="D3" s="169"/>
      <c r="E3" s="169"/>
      <c r="F3" s="169"/>
      <c r="G3" s="169"/>
      <c r="H3" s="169"/>
      <c r="I3" s="169"/>
      <c r="J3" s="169"/>
      <c r="K3" s="169"/>
      <c r="L3" s="169"/>
    </row>
    <row r="4" spans="2:12" ht="17.399999999999999" x14ac:dyDescent="0.3">
      <c r="B4" s="2"/>
      <c r="C4" s="2"/>
      <c r="D4" s="2"/>
      <c r="E4" s="2"/>
      <c r="F4" s="2"/>
      <c r="G4" s="2"/>
      <c r="H4" s="2"/>
      <c r="I4" s="2"/>
      <c r="J4" s="3"/>
      <c r="K4" s="3"/>
      <c r="L4" s="3"/>
    </row>
    <row r="5" spans="2:12" ht="25.5" customHeight="1" x14ac:dyDescent="0.3">
      <c r="B5" s="181" t="s">
        <v>7</v>
      </c>
      <c r="C5" s="182"/>
      <c r="D5" s="182"/>
      <c r="E5" s="182"/>
      <c r="F5" s="183"/>
      <c r="G5" s="42" t="s">
        <v>393</v>
      </c>
      <c r="H5" s="40" t="s">
        <v>49</v>
      </c>
      <c r="I5" s="42" t="s">
        <v>48</v>
      </c>
      <c r="J5" s="42" t="s">
        <v>394</v>
      </c>
      <c r="K5" s="42" t="s">
        <v>16</v>
      </c>
      <c r="L5" s="42" t="s">
        <v>47</v>
      </c>
    </row>
    <row r="6" spans="2:12" x14ac:dyDescent="0.3">
      <c r="B6" s="181">
        <v>1</v>
      </c>
      <c r="C6" s="182"/>
      <c r="D6" s="182"/>
      <c r="E6" s="182"/>
      <c r="F6" s="183"/>
      <c r="G6" s="42">
        <v>2</v>
      </c>
      <c r="H6" s="42">
        <v>3</v>
      </c>
      <c r="I6" s="42">
        <v>4</v>
      </c>
      <c r="J6" s="42">
        <v>5</v>
      </c>
      <c r="K6" s="42" t="s">
        <v>18</v>
      </c>
      <c r="L6" s="42" t="s">
        <v>19</v>
      </c>
    </row>
    <row r="7" spans="2:12" ht="26.4" x14ac:dyDescent="0.3">
      <c r="B7" s="7">
        <v>8</v>
      </c>
      <c r="C7" s="7"/>
      <c r="D7" s="7"/>
      <c r="E7" s="7"/>
      <c r="F7" s="7" t="s">
        <v>9</v>
      </c>
      <c r="G7" s="5">
        <f>G8</f>
        <v>0</v>
      </c>
      <c r="H7" s="5">
        <f t="shared" ref="H7:J9" si="0">H8</f>
        <v>0</v>
      </c>
      <c r="I7" s="5">
        <f t="shared" si="0"/>
        <v>0</v>
      </c>
      <c r="J7" s="5">
        <f t="shared" si="0"/>
        <v>0</v>
      </c>
      <c r="K7" s="48"/>
      <c r="L7" s="48"/>
    </row>
    <row r="8" spans="2:12" x14ac:dyDescent="0.3">
      <c r="B8" s="7"/>
      <c r="C8" s="11">
        <v>84</v>
      </c>
      <c r="D8" s="11"/>
      <c r="E8" s="11"/>
      <c r="F8" s="11" t="s">
        <v>14</v>
      </c>
      <c r="G8" s="5">
        <f>G9</f>
        <v>0</v>
      </c>
      <c r="H8" s="5">
        <f t="shared" si="0"/>
        <v>0</v>
      </c>
      <c r="I8" s="5">
        <f t="shared" si="0"/>
        <v>0</v>
      </c>
      <c r="J8" s="5">
        <f t="shared" si="0"/>
        <v>0</v>
      </c>
      <c r="K8" s="48"/>
      <c r="L8" s="48"/>
    </row>
    <row r="9" spans="2:12" ht="52.8" x14ac:dyDescent="0.3">
      <c r="B9" s="8"/>
      <c r="C9" s="8"/>
      <c r="D9" s="8">
        <v>841</v>
      </c>
      <c r="E9" s="8"/>
      <c r="F9" s="29" t="s">
        <v>38</v>
      </c>
      <c r="G9" s="5">
        <f>G10</f>
        <v>0</v>
      </c>
      <c r="H9" s="5">
        <f t="shared" si="0"/>
        <v>0</v>
      </c>
      <c r="I9" s="5">
        <f t="shared" si="0"/>
        <v>0</v>
      </c>
      <c r="J9" s="5">
        <f t="shared" si="0"/>
        <v>0</v>
      </c>
      <c r="K9" s="48"/>
      <c r="L9" s="48"/>
    </row>
    <row r="10" spans="2:12" ht="26.4" x14ac:dyDescent="0.3">
      <c r="B10" s="8"/>
      <c r="C10" s="8"/>
      <c r="D10" s="8"/>
      <c r="E10" s="8">
        <v>8413</v>
      </c>
      <c r="F10" s="29" t="s">
        <v>39</v>
      </c>
      <c r="G10" s="5"/>
      <c r="H10" s="5"/>
      <c r="I10" s="5"/>
      <c r="J10" s="28"/>
      <c r="K10" s="48"/>
      <c r="L10" s="48"/>
    </row>
    <row r="11" spans="2:12" ht="26.4" x14ac:dyDescent="0.3">
      <c r="B11" s="10">
        <v>5</v>
      </c>
      <c r="C11" s="10"/>
      <c r="D11" s="10"/>
      <c r="E11" s="10"/>
      <c r="F11" s="21" t="s">
        <v>10</v>
      </c>
      <c r="G11" s="5">
        <f>G12</f>
        <v>0</v>
      </c>
      <c r="H11" s="5">
        <f t="shared" ref="H11:J13" si="1">H12</f>
        <v>0</v>
      </c>
      <c r="I11" s="5">
        <f t="shared" si="1"/>
        <v>0</v>
      </c>
      <c r="J11" s="5">
        <f t="shared" si="1"/>
        <v>0</v>
      </c>
      <c r="K11" s="48"/>
      <c r="L11" s="48"/>
    </row>
    <row r="12" spans="2:12" ht="26.4" x14ac:dyDescent="0.3">
      <c r="B12" s="11"/>
      <c r="C12" s="11">
        <v>54</v>
      </c>
      <c r="D12" s="11"/>
      <c r="E12" s="11"/>
      <c r="F12" s="22" t="s">
        <v>15</v>
      </c>
      <c r="G12" s="5">
        <f>G13</f>
        <v>0</v>
      </c>
      <c r="H12" s="5">
        <f t="shared" si="1"/>
        <v>0</v>
      </c>
      <c r="I12" s="5">
        <f t="shared" si="1"/>
        <v>0</v>
      </c>
      <c r="J12" s="5">
        <f t="shared" si="1"/>
        <v>0</v>
      </c>
      <c r="K12" s="48"/>
      <c r="L12" s="48"/>
    </row>
    <row r="13" spans="2:12" ht="66" x14ac:dyDescent="0.3">
      <c r="B13" s="11"/>
      <c r="C13" s="11"/>
      <c r="D13" s="11">
        <v>541</v>
      </c>
      <c r="E13" s="29"/>
      <c r="F13" s="29" t="s">
        <v>40</v>
      </c>
      <c r="G13" s="5">
        <f>G14</f>
        <v>0</v>
      </c>
      <c r="H13" s="5">
        <f t="shared" si="1"/>
        <v>0</v>
      </c>
      <c r="I13" s="5">
        <f t="shared" si="1"/>
        <v>0</v>
      </c>
      <c r="J13" s="5">
        <f t="shared" si="1"/>
        <v>0</v>
      </c>
      <c r="K13" s="48"/>
      <c r="L13" s="48"/>
    </row>
    <row r="14" spans="2:12" ht="39.6" x14ac:dyDescent="0.3">
      <c r="B14" s="11"/>
      <c r="C14" s="11"/>
      <c r="D14" s="11"/>
      <c r="E14" s="29">
        <v>5413</v>
      </c>
      <c r="F14" s="29" t="s">
        <v>41</v>
      </c>
      <c r="G14" s="5"/>
      <c r="H14" s="5"/>
      <c r="I14" s="6"/>
      <c r="J14" s="28"/>
      <c r="K14" s="48"/>
      <c r="L14" s="48"/>
    </row>
  </sheetData>
  <mergeCells count="4">
    <mergeCell ref="B5:F5"/>
    <mergeCell ref="B2:L2"/>
    <mergeCell ref="B3:L3"/>
    <mergeCell ref="B6:F6"/>
  </mergeCells>
  <pageMargins left="0.7" right="0.7" top="0.75" bottom="0.75" header="0.3" footer="0.3"/>
  <pageSetup paperSize="9" scale="6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H96"/>
  <sheetViews>
    <sheetView tabSelected="1" view="pageBreakPreview" zoomScale="60" zoomScaleNormal="100" workbookViewId="0">
      <selection activeCell="G94" sqref="G94:G96"/>
    </sheetView>
  </sheetViews>
  <sheetFormatPr defaultRowHeight="14.4" x14ac:dyDescent="0.3"/>
  <cols>
    <col min="2" max="2" width="37.6640625" customWidth="1"/>
    <col min="3" max="6" width="25.33203125" style="71" customWidth="1"/>
    <col min="7" max="8" width="15.6640625" customWidth="1"/>
  </cols>
  <sheetData>
    <row r="1" spans="2:8" ht="17.399999999999999" x14ac:dyDescent="0.3">
      <c r="B1" s="2"/>
      <c r="C1" s="66"/>
      <c r="D1" s="66"/>
      <c r="E1" s="66"/>
      <c r="F1" s="133"/>
      <c r="G1" s="3"/>
      <c r="H1" s="3"/>
    </row>
    <row r="2" spans="2:8" ht="15.75" customHeight="1" x14ac:dyDescent="0.3">
      <c r="B2" s="169" t="s">
        <v>42</v>
      </c>
      <c r="C2" s="169"/>
      <c r="D2" s="169"/>
      <c r="E2" s="169"/>
      <c r="F2" s="169"/>
      <c r="G2" s="169"/>
      <c r="H2" s="169"/>
    </row>
    <row r="3" spans="2:8" ht="17.399999999999999" x14ac:dyDescent="0.3">
      <c r="B3" s="2"/>
      <c r="C3" s="66"/>
      <c r="D3" s="66"/>
      <c r="E3" s="66"/>
      <c r="F3" s="133"/>
      <c r="G3" s="3"/>
      <c r="H3" s="3"/>
    </row>
    <row r="4" spans="2:8" ht="26.4" x14ac:dyDescent="0.3">
      <c r="B4" s="40" t="s">
        <v>7</v>
      </c>
      <c r="C4" s="67" t="s">
        <v>393</v>
      </c>
      <c r="D4" s="67" t="s">
        <v>49</v>
      </c>
      <c r="E4" s="67" t="s">
        <v>46</v>
      </c>
      <c r="F4" s="67" t="s">
        <v>394</v>
      </c>
      <c r="G4" s="40" t="s">
        <v>16</v>
      </c>
      <c r="H4" s="40" t="s">
        <v>47</v>
      </c>
    </row>
    <row r="5" spans="2:8" x14ac:dyDescent="0.3">
      <c r="B5" s="136">
        <v>1</v>
      </c>
      <c r="C5" s="137">
        <v>2</v>
      </c>
      <c r="D5" s="137">
        <v>3</v>
      </c>
      <c r="E5" s="137">
        <v>4</v>
      </c>
      <c r="F5" s="137">
        <v>5</v>
      </c>
      <c r="G5" s="40" t="s">
        <v>18</v>
      </c>
      <c r="H5" s="40" t="s">
        <v>19</v>
      </c>
    </row>
    <row r="6" spans="2:8" x14ac:dyDescent="0.3">
      <c r="B6" s="7" t="s">
        <v>43</v>
      </c>
      <c r="C6" s="134">
        <f>C7+C13+C18+C20+C24+C43</f>
        <v>685937.11</v>
      </c>
      <c r="D6" s="134">
        <f t="shared" ref="D6:F6" si="0">D7+D13+D18+D20+D24+D43</f>
        <v>732650</v>
      </c>
      <c r="E6" s="134">
        <f t="shared" si="0"/>
        <v>871939</v>
      </c>
      <c r="F6" s="134">
        <f t="shared" si="0"/>
        <v>832712.34</v>
      </c>
      <c r="G6" s="48">
        <f t="shared" ref="G6:G69" si="1">F6/C6</f>
        <v>1.2139776779244382</v>
      </c>
      <c r="H6" s="48">
        <f t="shared" ref="H6:H69" si="2">F6/E6</f>
        <v>0.95501215107937598</v>
      </c>
    </row>
    <row r="7" spans="2:8" x14ac:dyDescent="0.3">
      <c r="B7" s="7" t="s">
        <v>33</v>
      </c>
      <c r="C7" s="134">
        <f>SUM(C8:C12)</f>
        <v>114999.17</v>
      </c>
      <c r="D7" s="134">
        <f t="shared" ref="D7:F7" si="3">SUM(D8:D12)</f>
        <v>115928</v>
      </c>
      <c r="E7" s="134">
        <f t="shared" si="3"/>
        <v>115928</v>
      </c>
      <c r="F7" s="134">
        <f t="shared" si="3"/>
        <v>109868.07</v>
      </c>
      <c r="G7" s="48">
        <f t="shared" si="1"/>
        <v>0.9553814171006626</v>
      </c>
      <c r="H7" s="48">
        <f t="shared" si="2"/>
        <v>0.94772677869022159</v>
      </c>
    </row>
    <row r="8" spans="2:8" x14ac:dyDescent="0.3">
      <c r="B8" s="32" t="s">
        <v>32</v>
      </c>
      <c r="C8" s="134">
        <v>114999.17</v>
      </c>
      <c r="D8" s="134">
        <f>'Programska klasifikacija'!D10</f>
        <v>115928</v>
      </c>
      <c r="E8" s="134">
        <f>'Programska klasifikacija'!E10</f>
        <v>115928</v>
      </c>
      <c r="F8" s="122">
        <v>109868.07</v>
      </c>
      <c r="G8" s="48">
        <f t="shared" si="1"/>
        <v>0.9553814171006626</v>
      </c>
      <c r="H8" s="48">
        <f t="shared" si="2"/>
        <v>0.94772677869022159</v>
      </c>
    </row>
    <row r="9" spans="2:8" x14ac:dyDescent="0.3">
      <c r="B9" s="31" t="s">
        <v>31</v>
      </c>
      <c r="C9" s="134"/>
      <c r="D9" s="134"/>
      <c r="E9" s="134"/>
      <c r="F9" s="122"/>
      <c r="G9" s="48"/>
      <c r="H9" s="48"/>
    </row>
    <row r="10" spans="2:8" x14ac:dyDescent="0.3">
      <c r="B10" s="31" t="s">
        <v>331</v>
      </c>
      <c r="C10" s="134"/>
      <c r="D10" s="134"/>
      <c r="E10" s="134"/>
      <c r="F10" s="122"/>
      <c r="G10" s="48"/>
      <c r="H10" s="48"/>
    </row>
    <row r="11" spans="2:8" ht="39.6" x14ac:dyDescent="0.3">
      <c r="B11" s="30" t="s">
        <v>367</v>
      </c>
      <c r="C11" s="134"/>
      <c r="D11" s="134"/>
      <c r="E11" s="134"/>
      <c r="F11" s="122"/>
      <c r="G11" s="48"/>
      <c r="H11" s="48"/>
    </row>
    <row r="12" spans="2:8" x14ac:dyDescent="0.3">
      <c r="B12" s="30" t="s">
        <v>332</v>
      </c>
      <c r="C12" s="134"/>
      <c r="D12" s="134"/>
      <c r="E12" s="134"/>
      <c r="F12" s="122"/>
      <c r="G12" s="48"/>
      <c r="H12" s="48"/>
    </row>
    <row r="13" spans="2:8" x14ac:dyDescent="0.3">
      <c r="B13" s="7" t="s">
        <v>30</v>
      </c>
      <c r="C13" s="134">
        <f>SUM(C14:C17)</f>
        <v>0</v>
      </c>
      <c r="D13" s="134">
        <f t="shared" ref="D13:F13" si="4">SUM(D14:D17)</f>
        <v>0</v>
      </c>
      <c r="E13" s="134">
        <f t="shared" si="4"/>
        <v>0</v>
      </c>
      <c r="F13" s="134">
        <f t="shared" si="4"/>
        <v>0</v>
      </c>
      <c r="G13" s="48"/>
      <c r="H13" s="48"/>
    </row>
    <row r="14" spans="2:8" x14ac:dyDescent="0.3">
      <c r="B14" s="31" t="s">
        <v>29</v>
      </c>
      <c r="C14" s="134"/>
      <c r="D14" s="134"/>
      <c r="E14" s="134"/>
      <c r="F14" s="122"/>
      <c r="G14" s="48"/>
      <c r="H14" s="48"/>
    </row>
    <row r="15" spans="2:8" x14ac:dyDescent="0.3">
      <c r="B15" s="31" t="s">
        <v>333</v>
      </c>
      <c r="C15" s="134"/>
      <c r="D15" s="134"/>
      <c r="E15" s="134"/>
      <c r="F15" s="122"/>
      <c r="G15" s="48"/>
      <c r="H15" s="48"/>
    </row>
    <row r="16" spans="2:8" x14ac:dyDescent="0.3">
      <c r="B16" s="31" t="s">
        <v>334</v>
      </c>
      <c r="C16" s="134"/>
      <c r="D16" s="134"/>
      <c r="E16" s="134"/>
      <c r="F16" s="122"/>
      <c r="G16" s="48"/>
      <c r="H16" s="48"/>
    </row>
    <row r="17" spans="2:8" x14ac:dyDescent="0.3">
      <c r="B17" s="31" t="s">
        <v>335</v>
      </c>
      <c r="C17" s="134"/>
      <c r="D17" s="134"/>
      <c r="E17" s="134"/>
      <c r="F17" s="122"/>
      <c r="G17" s="48"/>
      <c r="H17" s="48"/>
    </row>
    <row r="18" spans="2:8" x14ac:dyDescent="0.3">
      <c r="B18" s="7" t="s">
        <v>336</v>
      </c>
      <c r="C18" s="134">
        <f>C19</f>
        <v>1226.3699999999999</v>
      </c>
      <c r="D18" s="134">
        <f t="shared" ref="D18:F18" si="5">D19</f>
        <v>613</v>
      </c>
      <c r="E18" s="134">
        <f t="shared" si="5"/>
        <v>613</v>
      </c>
      <c r="F18" s="134">
        <f t="shared" si="5"/>
        <v>245.27</v>
      </c>
      <c r="G18" s="48">
        <f t="shared" si="1"/>
        <v>0.19999673834160983</v>
      </c>
      <c r="H18" s="48">
        <f t="shared" si="2"/>
        <v>0.40011419249592173</v>
      </c>
    </row>
    <row r="19" spans="2:8" x14ac:dyDescent="0.3">
      <c r="B19" s="32" t="s">
        <v>28</v>
      </c>
      <c r="C19" s="134">
        <v>1226.3699999999999</v>
      </c>
      <c r="D19" s="134">
        <f>'Programska klasifikacija'!D11</f>
        <v>613</v>
      </c>
      <c r="E19" s="134">
        <f>'Programska klasifikacija'!E11</f>
        <v>613</v>
      </c>
      <c r="F19" s="122">
        <v>245.27</v>
      </c>
      <c r="G19" s="48">
        <f t="shared" si="1"/>
        <v>0.19999673834160983</v>
      </c>
      <c r="H19" s="48">
        <f t="shared" si="2"/>
        <v>0.40011419249592173</v>
      </c>
    </row>
    <row r="20" spans="2:8" x14ac:dyDescent="0.3">
      <c r="B20" s="7" t="s">
        <v>337</v>
      </c>
      <c r="C20" s="134">
        <f>SUM(C21:C23)</f>
        <v>3172.08</v>
      </c>
      <c r="D20" s="134">
        <f t="shared" ref="D20:E20" si="6">SUM(D21:D23)</f>
        <v>20000</v>
      </c>
      <c r="E20" s="134">
        <f t="shared" si="6"/>
        <v>20000</v>
      </c>
      <c r="F20" s="134">
        <f>13394.81+0.58</f>
        <v>13395.39</v>
      </c>
      <c r="G20" s="48">
        <f t="shared" si="1"/>
        <v>4.2229042142695015</v>
      </c>
      <c r="H20" s="48">
        <f t="shared" si="2"/>
        <v>0.66976950000000002</v>
      </c>
    </row>
    <row r="21" spans="2:8" x14ac:dyDescent="0.3">
      <c r="B21" s="31" t="s">
        <v>338</v>
      </c>
      <c r="C21" s="134"/>
      <c r="D21" s="134"/>
      <c r="E21" s="134"/>
      <c r="F21" s="122"/>
      <c r="G21" s="48"/>
      <c r="H21" s="48"/>
    </row>
    <row r="22" spans="2:8" x14ac:dyDescent="0.3">
      <c r="B22" s="31" t="s">
        <v>339</v>
      </c>
      <c r="C22" s="134"/>
      <c r="D22" s="134"/>
      <c r="E22" s="134"/>
      <c r="F22" s="122"/>
      <c r="G22" s="48"/>
      <c r="H22" s="48"/>
    </row>
    <row r="23" spans="2:8" x14ac:dyDescent="0.3">
      <c r="B23" s="31" t="s">
        <v>340</v>
      </c>
      <c r="C23" s="134">
        <v>3172.08</v>
      </c>
      <c r="D23" s="134">
        <f>'Programska klasifikacija'!D12</f>
        <v>20000</v>
      </c>
      <c r="E23" s="134">
        <f>'Programska klasifikacija'!E12</f>
        <v>20000</v>
      </c>
      <c r="F23" s="122">
        <f>10204.44+3190.37+0.58</f>
        <v>13395.390000000001</v>
      </c>
      <c r="G23" s="48">
        <f t="shared" si="1"/>
        <v>4.2229042142695015</v>
      </c>
      <c r="H23" s="48">
        <f t="shared" si="2"/>
        <v>0.66976950000000002</v>
      </c>
    </row>
    <row r="24" spans="2:8" x14ac:dyDescent="0.3">
      <c r="B24" s="7" t="s">
        <v>341</v>
      </c>
      <c r="C24" s="134">
        <f>SUM(C25:C42)</f>
        <v>560286.52</v>
      </c>
      <c r="D24" s="134">
        <f t="shared" ref="D24:F24" si="7">SUM(D25:D42)</f>
        <v>571109</v>
      </c>
      <c r="E24" s="134">
        <f t="shared" si="7"/>
        <v>716398</v>
      </c>
      <c r="F24" s="134">
        <f t="shared" si="7"/>
        <v>689464.38</v>
      </c>
      <c r="G24" s="48">
        <f t="shared" si="1"/>
        <v>1.2305567872666292</v>
      </c>
      <c r="H24" s="48">
        <f t="shared" si="2"/>
        <v>0.96240411056423947</v>
      </c>
    </row>
    <row r="25" spans="2:8" x14ac:dyDescent="0.3">
      <c r="B25" s="31" t="s">
        <v>342</v>
      </c>
      <c r="C25" s="134"/>
      <c r="D25" s="134"/>
      <c r="E25" s="134"/>
      <c r="F25" s="122"/>
      <c r="G25" s="48"/>
      <c r="H25" s="48"/>
    </row>
    <row r="26" spans="2:8" x14ac:dyDescent="0.3">
      <c r="B26" s="31" t="s">
        <v>343</v>
      </c>
      <c r="C26" s="134">
        <v>560286.52</v>
      </c>
      <c r="D26" s="134">
        <f>'Programska klasifikacija'!D13</f>
        <v>571109</v>
      </c>
      <c r="E26" s="134">
        <f>'Programska klasifikacija'!E13</f>
        <v>716398</v>
      </c>
      <c r="F26" s="122">
        <v>689464.38</v>
      </c>
      <c r="G26" s="48">
        <f t="shared" si="1"/>
        <v>1.2305567872666292</v>
      </c>
      <c r="H26" s="48">
        <f t="shared" si="2"/>
        <v>0.96240411056423947</v>
      </c>
    </row>
    <row r="27" spans="2:8" x14ac:dyDescent="0.3">
      <c r="B27" s="31" t="s">
        <v>344</v>
      </c>
      <c r="C27" s="134"/>
      <c r="D27" s="134"/>
      <c r="E27" s="134"/>
      <c r="F27" s="122"/>
      <c r="G27" s="48"/>
      <c r="H27" s="48"/>
    </row>
    <row r="28" spans="2:8" x14ac:dyDescent="0.3">
      <c r="B28" s="31" t="s">
        <v>345</v>
      </c>
      <c r="C28" s="134"/>
      <c r="D28" s="134"/>
      <c r="E28" s="134"/>
      <c r="F28" s="122"/>
      <c r="G28" s="48"/>
      <c r="H28" s="48"/>
    </row>
    <row r="29" spans="2:8" x14ac:dyDescent="0.3">
      <c r="B29" s="31" t="s">
        <v>346</v>
      </c>
      <c r="C29" s="134"/>
      <c r="D29" s="134"/>
      <c r="E29" s="134"/>
      <c r="F29" s="122"/>
      <c r="G29" s="48"/>
      <c r="H29" s="48"/>
    </row>
    <row r="30" spans="2:8" x14ac:dyDescent="0.3">
      <c r="B30" s="31" t="s">
        <v>347</v>
      </c>
      <c r="C30" s="134"/>
      <c r="D30" s="134"/>
      <c r="E30" s="134"/>
      <c r="F30" s="122"/>
      <c r="G30" s="48"/>
      <c r="H30" s="48"/>
    </row>
    <row r="31" spans="2:8" x14ac:dyDescent="0.3">
      <c r="B31" s="31" t="s">
        <v>348</v>
      </c>
      <c r="C31" s="134"/>
      <c r="D31" s="134"/>
      <c r="E31" s="134"/>
      <c r="F31" s="122"/>
      <c r="G31" s="48"/>
      <c r="H31" s="48"/>
    </row>
    <row r="32" spans="2:8" x14ac:dyDescent="0.3">
      <c r="B32" s="31" t="s">
        <v>349</v>
      </c>
      <c r="C32" s="134"/>
      <c r="D32" s="134"/>
      <c r="E32" s="134"/>
      <c r="F32" s="122"/>
      <c r="G32" s="48"/>
      <c r="H32" s="48"/>
    </row>
    <row r="33" spans="2:8" x14ac:dyDescent="0.3">
      <c r="B33" s="31" t="s">
        <v>350</v>
      </c>
      <c r="C33" s="134"/>
      <c r="D33" s="134"/>
      <c r="E33" s="134"/>
      <c r="F33" s="122"/>
      <c r="G33" s="48"/>
      <c r="H33" s="48"/>
    </row>
    <row r="34" spans="2:8" x14ac:dyDescent="0.3">
      <c r="B34" s="31" t="s">
        <v>351</v>
      </c>
      <c r="C34" s="134"/>
      <c r="D34" s="134"/>
      <c r="E34" s="134"/>
      <c r="F34" s="122"/>
      <c r="G34" s="48"/>
      <c r="H34" s="48"/>
    </row>
    <row r="35" spans="2:8" x14ac:dyDescent="0.3">
      <c r="B35" s="31" t="s">
        <v>352</v>
      </c>
      <c r="C35" s="134"/>
      <c r="D35" s="134"/>
      <c r="E35" s="134"/>
      <c r="F35" s="122"/>
      <c r="G35" s="48"/>
      <c r="H35" s="48"/>
    </row>
    <row r="36" spans="2:8" x14ac:dyDescent="0.3">
      <c r="B36" s="31" t="s">
        <v>353</v>
      </c>
      <c r="C36" s="134"/>
      <c r="D36" s="134"/>
      <c r="E36" s="134"/>
      <c r="F36" s="122"/>
      <c r="G36" s="48"/>
      <c r="H36" s="48"/>
    </row>
    <row r="37" spans="2:8" x14ac:dyDescent="0.3">
      <c r="B37" s="31" t="s">
        <v>354</v>
      </c>
      <c r="C37" s="134"/>
      <c r="D37" s="134"/>
      <c r="E37" s="134"/>
      <c r="F37" s="122"/>
      <c r="G37" s="48"/>
      <c r="H37" s="48"/>
    </row>
    <row r="38" spans="2:8" x14ac:dyDescent="0.3">
      <c r="B38" s="31" t="s">
        <v>355</v>
      </c>
      <c r="C38" s="134"/>
      <c r="D38" s="134"/>
      <c r="E38" s="134"/>
      <c r="F38" s="122"/>
      <c r="G38" s="48"/>
      <c r="H38" s="48"/>
    </row>
    <row r="39" spans="2:8" x14ac:dyDescent="0.3">
      <c r="B39" s="31" t="s">
        <v>356</v>
      </c>
      <c r="C39" s="134"/>
      <c r="D39" s="134"/>
      <c r="E39" s="134"/>
      <c r="F39" s="122"/>
      <c r="G39" s="48"/>
      <c r="H39" s="48"/>
    </row>
    <row r="40" spans="2:8" x14ac:dyDescent="0.3">
      <c r="B40" s="31" t="s">
        <v>357</v>
      </c>
      <c r="C40" s="134"/>
      <c r="D40" s="134"/>
      <c r="E40" s="134"/>
      <c r="F40" s="122"/>
      <c r="G40" s="48"/>
      <c r="H40" s="48"/>
    </row>
    <row r="41" spans="2:8" x14ac:dyDescent="0.3">
      <c r="B41" s="31" t="s">
        <v>358</v>
      </c>
      <c r="C41" s="134"/>
      <c r="D41" s="134"/>
      <c r="E41" s="134"/>
      <c r="F41" s="122"/>
      <c r="G41" s="48"/>
      <c r="H41" s="48"/>
    </row>
    <row r="42" spans="2:8" x14ac:dyDescent="0.3">
      <c r="B42" s="31" t="s">
        <v>359</v>
      </c>
      <c r="C42" s="134"/>
      <c r="D42" s="134"/>
      <c r="E42" s="134"/>
      <c r="F42" s="122"/>
      <c r="G42" s="48"/>
      <c r="H42" s="48"/>
    </row>
    <row r="43" spans="2:8" x14ac:dyDescent="0.3">
      <c r="B43" s="7" t="s">
        <v>360</v>
      </c>
      <c r="C43" s="134">
        <f>SUM(C44:C45)</f>
        <v>6252.97</v>
      </c>
      <c r="D43" s="134">
        <f t="shared" ref="D43:F43" si="8">SUM(D44:D45)</f>
        <v>25000</v>
      </c>
      <c r="E43" s="134">
        <f t="shared" si="8"/>
        <v>19000</v>
      </c>
      <c r="F43" s="134">
        <f t="shared" si="8"/>
        <v>19739.23</v>
      </c>
      <c r="G43" s="48">
        <f t="shared" si="1"/>
        <v>3.1567766997122964</v>
      </c>
      <c r="H43" s="48">
        <f t="shared" si="2"/>
        <v>1.0389068421052632</v>
      </c>
    </row>
    <row r="44" spans="2:8" x14ac:dyDescent="0.3">
      <c r="B44" s="31" t="s">
        <v>361</v>
      </c>
      <c r="C44" s="134">
        <v>6252.97</v>
      </c>
      <c r="D44" s="134">
        <f>'Programska klasifikacija'!D14</f>
        <v>25000</v>
      </c>
      <c r="E44" s="134">
        <f>'Programska klasifikacija'!E14</f>
        <v>19000</v>
      </c>
      <c r="F44" s="122">
        <v>19739.23</v>
      </c>
      <c r="G44" s="48">
        <f t="shared" si="1"/>
        <v>3.1567766997122964</v>
      </c>
      <c r="H44" s="48">
        <f t="shared" si="2"/>
        <v>1.0389068421052632</v>
      </c>
    </row>
    <row r="45" spans="2:8" x14ac:dyDescent="0.3">
      <c r="B45" s="31" t="s">
        <v>362</v>
      </c>
      <c r="C45" s="134"/>
      <c r="D45" s="134"/>
      <c r="E45" s="134"/>
      <c r="F45" s="122"/>
      <c r="G45" s="48"/>
      <c r="H45" s="48"/>
    </row>
    <row r="46" spans="2:8" ht="23.4" customHeight="1" x14ac:dyDescent="0.3">
      <c r="B46" s="7" t="s">
        <v>368</v>
      </c>
      <c r="C46" s="134"/>
      <c r="D46" s="134"/>
      <c r="E46" s="134"/>
      <c r="F46" s="122"/>
      <c r="G46" s="48"/>
      <c r="H46" s="48"/>
    </row>
    <row r="47" spans="2:8" x14ac:dyDescent="0.3">
      <c r="B47" s="7" t="s">
        <v>363</v>
      </c>
      <c r="C47" s="134">
        <f>SUM(C48:C50)</f>
        <v>0</v>
      </c>
      <c r="D47" s="134">
        <f t="shared" ref="D47:F47" si="9">SUM(D48:D50)</f>
        <v>0</v>
      </c>
      <c r="E47" s="134">
        <f t="shared" si="9"/>
        <v>0</v>
      </c>
      <c r="F47" s="134">
        <f t="shared" si="9"/>
        <v>0</v>
      </c>
      <c r="G47" s="48"/>
      <c r="H47" s="48"/>
    </row>
    <row r="48" spans="2:8" x14ac:dyDescent="0.3">
      <c r="B48" s="31" t="s">
        <v>364</v>
      </c>
      <c r="C48" s="134"/>
      <c r="D48" s="134"/>
      <c r="E48" s="134"/>
      <c r="F48" s="122"/>
      <c r="G48" s="48"/>
      <c r="H48" s="48"/>
    </row>
    <row r="49" spans="2:8" x14ac:dyDescent="0.3">
      <c r="B49" s="31" t="s">
        <v>365</v>
      </c>
      <c r="C49" s="134"/>
      <c r="D49" s="134"/>
      <c r="E49" s="134"/>
      <c r="F49" s="122"/>
      <c r="G49" s="48"/>
      <c r="H49" s="48"/>
    </row>
    <row r="50" spans="2:8" x14ac:dyDescent="0.3">
      <c r="B50" s="31" t="s">
        <v>366</v>
      </c>
      <c r="C50" s="134"/>
      <c r="D50" s="134"/>
      <c r="E50" s="134"/>
      <c r="F50" s="122"/>
      <c r="G50" s="48"/>
      <c r="H50" s="48"/>
    </row>
    <row r="51" spans="2:8" x14ac:dyDescent="0.3">
      <c r="B51" s="30"/>
      <c r="C51" s="134"/>
      <c r="D51" s="134"/>
      <c r="E51" s="135"/>
      <c r="F51" s="122"/>
      <c r="G51" s="48"/>
      <c r="H51" s="48"/>
    </row>
    <row r="52" spans="2:8" ht="15.75" customHeight="1" x14ac:dyDescent="0.3">
      <c r="B52" s="7" t="s">
        <v>378</v>
      </c>
      <c r="C52" s="134">
        <f>C53+C59+C64+C66+C70+C89+C92+C93</f>
        <v>689682.26</v>
      </c>
      <c r="D52" s="134">
        <f>D53+D59+D64+D66+D70+D89+D92+D93</f>
        <v>732650</v>
      </c>
      <c r="E52" s="134">
        <f t="shared" ref="E52:F52" si="10">E53+E59+E64+E66+E70+E89+E92+E93</f>
        <v>871939</v>
      </c>
      <c r="F52" s="134">
        <f t="shared" si="10"/>
        <v>835336.16</v>
      </c>
      <c r="G52" s="48">
        <f t="shared" si="1"/>
        <v>1.211189860095865</v>
      </c>
      <c r="H52" s="48">
        <f t="shared" si="2"/>
        <v>0.95802132947373619</v>
      </c>
    </row>
    <row r="53" spans="2:8" ht="15.75" customHeight="1" x14ac:dyDescent="0.3">
      <c r="B53" s="7" t="s">
        <v>33</v>
      </c>
      <c r="C53" s="134">
        <f>SUM(C54:C58)</f>
        <v>114999.17</v>
      </c>
      <c r="D53" s="134">
        <f t="shared" ref="D53:F53" si="11">SUM(D54:D58)</f>
        <v>115928</v>
      </c>
      <c r="E53" s="134">
        <f t="shared" si="11"/>
        <v>115928</v>
      </c>
      <c r="F53" s="134">
        <f t="shared" si="11"/>
        <v>109868.07</v>
      </c>
      <c r="G53" s="48">
        <f t="shared" si="1"/>
        <v>0.9553814171006626</v>
      </c>
      <c r="H53" s="48">
        <f t="shared" si="2"/>
        <v>0.94772677869022159</v>
      </c>
    </row>
    <row r="54" spans="2:8" x14ac:dyDescent="0.3">
      <c r="B54" s="32" t="s">
        <v>32</v>
      </c>
      <c r="C54" s="134">
        <f>C8</f>
        <v>114999.17</v>
      </c>
      <c r="D54" s="134">
        <f>D8</f>
        <v>115928</v>
      </c>
      <c r="E54" s="134">
        <f>E8</f>
        <v>115928</v>
      </c>
      <c r="F54" s="134">
        <f>F8</f>
        <v>109868.07</v>
      </c>
      <c r="G54" s="48">
        <f t="shared" si="1"/>
        <v>0.9553814171006626</v>
      </c>
      <c r="H54" s="48">
        <f t="shared" si="2"/>
        <v>0.94772677869022159</v>
      </c>
    </row>
    <row r="55" spans="2:8" x14ac:dyDescent="0.3">
      <c r="B55" s="31" t="s">
        <v>31</v>
      </c>
      <c r="C55" s="134"/>
      <c r="D55" s="134"/>
      <c r="E55" s="134"/>
      <c r="F55" s="122"/>
      <c r="G55" s="48"/>
      <c r="H55" s="48"/>
    </row>
    <row r="56" spans="2:8" x14ac:dyDescent="0.3">
      <c r="B56" s="31" t="s">
        <v>331</v>
      </c>
      <c r="C56" s="134"/>
      <c r="D56" s="134"/>
      <c r="E56" s="134"/>
      <c r="F56" s="122"/>
      <c r="G56" s="48"/>
      <c r="H56" s="48"/>
    </row>
    <row r="57" spans="2:8" ht="39.6" x14ac:dyDescent="0.3">
      <c r="B57" s="30" t="s">
        <v>367</v>
      </c>
      <c r="C57" s="134"/>
      <c r="D57" s="134"/>
      <c r="E57" s="135"/>
      <c r="F57" s="122"/>
      <c r="G57" s="48"/>
      <c r="H57" s="48"/>
    </row>
    <row r="58" spans="2:8" x14ac:dyDescent="0.3">
      <c r="B58" s="30" t="s">
        <v>332</v>
      </c>
      <c r="C58" s="134"/>
      <c r="D58" s="134"/>
      <c r="E58" s="135"/>
      <c r="F58" s="122"/>
      <c r="G58" s="48"/>
      <c r="H58" s="48"/>
    </row>
    <row r="59" spans="2:8" x14ac:dyDescent="0.3">
      <c r="B59" s="7" t="s">
        <v>30</v>
      </c>
      <c r="C59" s="134">
        <f>SUM(C60:C63)</f>
        <v>0</v>
      </c>
      <c r="D59" s="134">
        <f t="shared" ref="D59:F59" si="12">SUM(D60:D63)</f>
        <v>0</v>
      </c>
      <c r="E59" s="134">
        <f t="shared" si="12"/>
        <v>0</v>
      </c>
      <c r="F59" s="134">
        <f t="shared" si="12"/>
        <v>0</v>
      </c>
      <c r="G59" s="48"/>
      <c r="H59" s="48"/>
    </row>
    <row r="60" spans="2:8" x14ac:dyDescent="0.3">
      <c r="B60" s="31" t="s">
        <v>29</v>
      </c>
      <c r="C60" s="134"/>
      <c r="D60" s="134"/>
      <c r="E60" s="135"/>
      <c r="F60" s="122"/>
      <c r="G60" s="48"/>
      <c r="H60" s="48"/>
    </row>
    <row r="61" spans="2:8" x14ac:dyDescent="0.3">
      <c r="B61" s="31" t="s">
        <v>333</v>
      </c>
      <c r="C61" s="134"/>
      <c r="D61" s="134"/>
      <c r="E61" s="135"/>
      <c r="F61" s="122"/>
      <c r="G61" s="48"/>
      <c r="H61" s="48"/>
    </row>
    <row r="62" spans="2:8" x14ac:dyDescent="0.3">
      <c r="B62" s="31" t="s">
        <v>334</v>
      </c>
      <c r="C62" s="134"/>
      <c r="D62" s="134"/>
      <c r="E62" s="135"/>
      <c r="F62" s="122"/>
      <c r="G62" s="48"/>
      <c r="H62" s="48"/>
    </row>
    <row r="63" spans="2:8" x14ac:dyDescent="0.3">
      <c r="B63" s="31" t="s">
        <v>335</v>
      </c>
      <c r="C63" s="134"/>
      <c r="D63" s="134"/>
      <c r="E63" s="135"/>
      <c r="F63" s="122"/>
      <c r="G63" s="48"/>
      <c r="H63" s="48"/>
    </row>
    <row r="64" spans="2:8" x14ac:dyDescent="0.3">
      <c r="B64" s="7" t="s">
        <v>336</v>
      </c>
      <c r="C64" s="134">
        <f>C65</f>
        <v>1226.3699999999999</v>
      </c>
      <c r="D64" s="134">
        <f t="shared" ref="D64:F64" si="13">D65</f>
        <v>613</v>
      </c>
      <c r="E64" s="134">
        <f t="shared" si="13"/>
        <v>613</v>
      </c>
      <c r="F64" s="134">
        <f t="shared" si="13"/>
        <v>245.27</v>
      </c>
      <c r="G64" s="48">
        <f t="shared" si="1"/>
        <v>0.19999673834160983</v>
      </c>
      <c r="H64" s="48">
        <f t="shared" si="2"/>
        <v>0.40011419249592173</v>
      </c>
    </row>
    <row r="65" spans="2:8" x14ac:dyDescent="0.3">
      <c r="B65" s="32" t="s">
        <v>28</v>
      </c>
      <c r="C65" s="134">
        <f>C19</f>
        <v>1226.3699999999999</v>
      </c>
      <c r="D65" s="134">
        <f>D19</f>
        <v>613</v>
      </c>
      <c r="E65" s="134">
        <f t="shared" ref="E65:F65" si="14">E19</f>
        <v>613</v>
      </c>
      <c r="F65" s="134">
        <f t="shared" si="14"/>
        <v>245.27</v>
      </c>
      <c r="G65" s="48">
        <f t="shared" si="1"/>
        <v>0.19999673834160983</v>
      </c>
      <c r="H65" s="48">
        <f t="shared" si="2"/>
        <v>0.40011419249592173</v>
      </c>
    </row>
    <row r="66" spans="2:8" x14ac:dyDescent="0.3">
      <c r="B66" s="7" t="s">
        <v>337</v>
      </c>
      <c r="C66" s="134">
        <f t="shared" ref="C66:F66" si="15">SUM(C67:C69)</f>
        <v>3172.08</v>
      </c>
      <c r="D66" s="134">
        <f t="shared" si="15"/>
        <v>20000</v>
      </c>
      <c r="E66" s="134">
        <f t="shared" si="15"/>
        <v>20000</v>
      </c>
      <c r="F66" s="134">
        <f t="shared" si="15"/>
        <v>13395.390000000001</v>
      </c>
      <c r="G66" s="48">
        <f t="shared" si="1"/>
        <v>4.2229042142695015</v>
      </c>
      <c r="H66" s="48">
        <f t="shared" si="2"/>
        <v>0.66976950000000002</v>
      </c>
    </row>
    <row r="67" spans="2:8" x14ac:dyDescent="0.3">
      <c r="B67" s="31" t="s">
        <v>338</v>
      </c>
      <c r="C67" s="134"/>
      <c r="D67" s="134"/>
      <c r="E67" s="135"/>
      <c r="F67" s="122"/>
      <c r="G67" s="48"/>
      <c r="H67" s="48"/>
    </row>
    <row r="68" spans="2:8" x14ac:dyDescent="0.3">
      <c r="B68" s="31" t="s">
        <v>339</v>
      </c>
      <c r="C68" s="134"/>
      <c r="D68" s="134"/>
      <c r="E68" s="135"/>
      <c r="F68" s="122"/>
      <c r="G68" s="48"/>
      <c r="H68" s="48"/>
    </row>
    <row r="69" spans="2:8" x14ac:dyDescent="0.3">
      <c r="B69" s="31" t="s">
        <v>340</v>
      </c>
      <c r="C69" s="134">
        <f>C23</f>
        <v>3172.08</v>
      </c>
      <c r="D69" s="134">
        <f>D23</f>
        <v>20000</v>
      </c>
      <c r="E69" s="134">
        <f>E23</f>
        <v>20000</v>
      </c>
      <c r="F69" s="134">
        <f>F23</f>
        <v>13395.390000000001</v>
      </c>
      <c r="G69" s="48">
        <f t="shared" si="1"/>
        <v>4.2229042142695015</v>
      </c>
      <c r="H69" s="48">
        <f t="shared" si="2"/>
        <v>0.66976950000000002</v>
      </c>
    </row>
    <row r="70" spans="2:8" x14ac:dyDescent="0.3">
      <c r="B70" s="7" t="s">
        <v>341</v>
      </c>
      <c r="C70" s="134">
        <f t="shared" ref="C70:F70" si="16">SUM(C71:C88)</f>
        <v>564031.67000000004</v>
      </c>
      <c r="D70" s="134">
        <f t="shared" si="16"/>
        <v>571109</v>
      </c>
      <c r="E70" s="134">
        <f t="shared" si="16"/>
        <v>716398</v>
      </c>
      <c r="F70" s="134">
        <f t="shared" si="16"/>
        <v>692088.20000000007</v>
      </c>
      <c r="G70" s="48">
        <f t="shared" ref="G70:G90" si="17">F70/C70</f>
        <v>1.2270378363683019</v>
      </c>
      <c r="H70" s="48">
        <f t="shared" ref="H70:H90" si="18">F70/E70</f>
        <v>0.9660666277683635</v>
      </c>
    </row>
    <row r="71" spans="2:8" x14ac:dyDescent="0.3">
      <c r="B71" s="31" t="s">
        <v>342</v>
      </c>
      <c r="C71" s="134"/>
      <c r="D71" s="134"/>
      <c r="E71" s="135"/>
      <c r="F71" s="122"/>
      <c r="G71" s="48"/>
      <c r="H71" s="48"/>
    </row>
    <row r="72" spans="2:8" x14ac:dyDescent="0.3">
      <c r="B72" s="31" t="s">
        <v>343</v>
      </c>
      <c r="C72" s="134">
        <v>564031.67000000004</v>
      </c>
      <c r="D72" s="134">
        <f>D26</f>
        <v>571109</v>
      </c>
      <c r="E72" s="134">
        <f>E24</f>
        <v>716398</v>
      </c>
      <c r="F72" s="134">
        <v>692088.20000000007</v>
      </c>
      <c r="G72" s="48">
        <f t="shared" si="17"/>
        <v>1.2270378363683019</v>
      </c>
      <c r="H72" s="48">
        <f t="shared" si="18"/>
        <v>0.9660666277683635</v>
      </c>
    </row>
    <row r="73" spans="2:8" x14ac:dyDescent="0.3">
      <c r="B73" s="31" t="s">
        <v>344</v>
      </c>
      <c r="C73" s="134"/>
      <c r="D73" s="134"/>
      <c r="E73" s="135"/>
      <c r="F73" s="122"/>
      <c r="G73" s="48"/>
      <c r="H73" s="48"/>
    </row>
    <row r="74" spans="2:8" x14ac:dyDescent="0.3">
      <c r="B74" s="31" t="s">
        <v>345</v>
      </c>
      <c r="C74" s="134"/>
      <c r="D74" s="134"/>
      <c r="E74" s="135"/>
      <c r="F74" s="122"/>
      <c r="G74" s="48"/>
      <c r="H74" s="48"/>
    </row>
    <row r="75" spans="2:8" x14ac:dyDescent="0.3">
      <c r="B75" s="31" t="s">
        <v>346</v>
      </c>
      <c r="C75" s="134"/>
      <c r="D75" s="134"/>
      <c r="E75" s="135"/>
      <c r="F75" s="122"/>
      <c r="G75" s="48"/>
      <c r="H75" s="48"/>
    </row>
    <row r="76" spans="2:8" x14ac:dyDescent="0.3">
      <c r="B76" s="31" t="s">
        <v>347</v>
      </c>
      <c r="C76" s="134"/>
      <c r="D76" s="134"/>
      <c r="E76" s="135"/>
      <c r="F76" s="122"/>
      <c r="G76" s="48"/>
      <c r="H76" s="48"/>
    </row>
    <row r="77" spans="2:8" x14ac:dyDescent="0.3">
      <c r="B77" s="31" t="s">
        <v>348</v>
      </c>
      <c r="C77" s="134"/>
      <c r="D77" s="134"/>
      <c r="E77" s="135"/>
      <c r="F77" s="122"/>
      <c r="G77" s="48"/>
      <c r="H77" s="48"/>
    </row>
    <row r="78" spans="2:8" x14ac:dyDescent="0.3">
      <c r="B78" s="31" t="s">
        <v>349</v>
      </c>
      <c r="C78" s="134"/>
      <c r="D78" s="134"/>
      <c r="E78" s="135"/>
      <c r="F78" s="122"/>
      <c r="G78" s="48"/>
      <c r="H78" s="48"/>
    </row>
    <row r="79" spans="2:8" x14ac:dyDescent="0.3">
      <c r="B79" s="31" t="s">
        <v>350</v>
      </c>
      <c r="C79" s="134"/>
      <c r="D79" s="134"/>
      <c r="E79" s="135"/>
      <c r="F79" s="122"/>
      <c r="G79" s="48"/>
      <c r="H79" s="48"/>
    </row>
    <row r="80" spans="2:8" x14ac:dyDescent="0.3">
      <c r="B80" s="31" t="s">
        <v>351</v>
      </c>
      <c r="C80" s="134"/>
      <c r="D80" s="134"/>
      <c r="E80" s="135"/>
      <c r="F80" s="122"/>
      <c r="G80" s="48"/>
      <c r="H80" s="48"/>
    </row>
    <row r="81" spans="2:8" x14ac:dyDescent="0.3">
      <c r="B81" s="31" t="s">
        <v>352</v>
      </c>
      <c r="C81" s="134"/>
      <c r="D81" s="134"/>
      <c r="E81" s="135"/>
      <c r="F81" s="122"/>
      <c r="G81" s="48"/>
      <c r="H81" s="48"/>
    </row>
    <row r="82" spans="2:8" x14ac:dyDescent="0.3">
      <c r="B82" s="31" t="s">
        <v>353</v>
      </c>
      <c r="C82" s="134"/>
      <c r="D82" s="134"/>
      <c r="E82" s="135"/>
      <c r="F82" s="122"/>
      <c r="G82" s="48"/>
      <c r="H82" s="48"/>
    </row>
    <row r="83" spans="2:8" x14ac:dyDescent="0.3">
      <c r="B83" s="31" t="s">
        <v>354</v>
      </c>
      <c r="C83" s="134"/>
      <c r="D83" s="134"/>
      <c r="E83" s="135"/>
      <c r="F83" s="122"/>
      <c r="G83" s="48"/>
      <c r="H83" s="48"/>
    </row>
    <row r="84" spans="2:8" x14ac:dyDescent="0.3">
      <c r="B84" s="31" t="s">
        <v>355</v>
      </c>
      <c r="C84" s="134"/>
      <c r="D84" s="134"/>
      <c r="E84" s="135"/>
      <c r="F84" s="122"/>
      <c r="G84" s="48"/>
      <c r="H84" s="48"/>
    </row>
    <row r="85" spans="2:8" x14ac:dyDescent="0.3">
      <c r="B85" s="31" t="s">
        <v>356</v>
      </c>
      <c r="C85" s="134"/>
      <c r="D85" s="134"/>
      <c r="E85" s="135"/>
      <c r="F85" s="122"/>
      <c r="G85" s="48"/>
      <c r="H85" s="48"/>
    </row>
    <row r="86" spans="2:8" x14ac:dyDescent="0.3">
      <c r="B86" s="31" t="s">
        <v>357</v>
      </c>
      <c r="C86" s="134"/>
      <c r="D86" s="134"/>
      <c r="E86" s="135"/>
      <c r="F86" s="122"/>
      <c r="G86" s="48"/>
      <c r="H86" s="48"/>
    </row>
    <row r="87" spans="2:8" x14ac:dyDescent="0.3">
      <c r="B87" s="31" t="s">
        <v>358</v>
      </c>
      <c r="C87" s="134"/>
      <c r="D87" s="134"/>
      <c r="E87" s="135"/>
      <c r="F87" s="122"/>
      <c r="G87" s="48"/>
      <c r="H87" s="48"/>
    </row>
    <row r="88" spans="2:8" x14ac:dyDescent="0.3">
      <c r="B88" s="31" t="s">
        <v>359</v>
      </c>
      <c r="C88" s="134"/>
      <c r="D88" s="134"/>
      <c r="E88" s="135"/>
      <c r="F88" s="122"/>
      <c r="G88" s="48"/>
      <c r="H88" s="48"/>
    </row>
    <row r="89" spans="2:8" x14ac:dyDescent="0.3">
      <c r="B89" s="7" t="s">
        <v>360</v>
      </c>
      <c r="C89" s="134">
        <f t="shared" ref="C89:F89" si="19">SUM(C90:C91)</f>
        <v>6252.97</v>
      </c>
      <c r="D89" s="134">
        <f t="shared" si="19"/>
        <v>25000</v>
      </c>
      <c r="E89" s="134">
        <f t="shared" si="19"/>
        <v>19000</v>
      </c>
      <c r="F89" s="134">
        <f t="shared" si="19"/>
        <v>19739.23</v>
      </c>
      <c r="G89" s="48">
        <f t="shared" si="17"/>
        <v>3.1567766997122964</v>
      </c>
      <c r="H89" s="48">
        <f t="shared" si="18"/>
        <v>1.0389068421052632</v>
      </c>
    </row>
    <row r="90" spans="2:8" x14ac:dyDescent="0.3">
      <c r="B90" s="31" t="s">
        <v>361</v>
      </c>
      <c r="C90" s="134">
        <f>C44</f>
        <v>6252.97</v>
      </c>
      <c r="D90" s="134">
        <f>D44</f>
        <v>25000</v>
      </c>
      <c r="E90" s="134">
        <f t="shared" ref="E90:F90" si="20">E44</f>
        <v>19000</v>
      </c>
      <c r="F90" s="134">
        <f t="shared" si="20"/>
        <v>19739.23</v>
      </c>
      <c r="G90" s="48">
        <f t="shared" si="17"/>
        <v>3.1567766997122964</v>
      </c>
      <c r="H90" s="48">
        <f t="shared" si="18"/>
        <v>1.0389068421052632</v>
      </c>
    </row>
    <row r="91" spans="2:8" x14ac:dyDescent="0.3">
      <c r="B91" s="31" t="s">
        <v>362</v>
      </c>
      <c r="C91" s="134"/>
      <c r="D91" s="134"/>
      <c r="E91" s="135"/>
      <c r="F91" s="122"/>
      <c r="G91" s="48"/>
      <c r="H91" s="48"/>
    </row>
    <row r="92" spans="2:8" ht="39.6" x14ac:dyDescent="0.3">
      <c r="B92" s="7" t="s">
        <v>368</v>
      </c>
      <c r="C92" s="134"/>
      <c r="D92" s="134"/>
      <c r="E92" s="135"/>
      <c r="F92" s="122"/>
      <c r="G92" s="48"/>
      <c r="H92" s="48"/>
    </row>
    <row r="93" spans="2:8" x14ac:dyDescent="0.3">
      <c r="B93" s="7" t="s">
        <v>363</v>
      </c>
      <c r="C93" s="134">
        <f>SUM(C94:C96)</f>
        <v>0</v>
      </c>
      <c r="D93" s="134">
        <f t="shared" ref="D93:F93" si="21">SUM(D94:D96)</f>
        <v>0</v>
      </c>
      <c r="E93" s="134">
        <f t="shared" si="21"/>
        <v>0</v>
      </c>
      <c r="F93" s="134">
        <f t="shared" si="21"/>
        <v>0</v>
      </c>
      <c r="G93" s="48"/>
      <c r="H93" s="48"/>
    </row>
    <row r="94" spans="2:8" x14ac:dyDescent="0.3">
      <c r="B94" s="31" t="s">
        <v>364</v>
      </c>
      <c r="C94" s="134"/>
      <c r="D94" s="134"/>
      <c r="E94" s="135"/>
      <c r="F94" s="122"/>
      <c r="G94" s="48"/>
      <c r="H94" s="48"/>
    </row>
    <row r="95" spans="2:8" x14ac:dyDescent="0.3">
      <c r="B95" s="31" t="s">
        <v>365</v>
      </c>
      <c r="C95" s="134"/>
      <c r="D95" s="134"/>
      <c r="E95" s="135"/>
      <c r="F95" s="122"/>
      <c r="G95" s="48"/>
      <c r="H95" s="48"/>
    </row>
    <row r="96" spans="2:8" x14ac:dyDescent="0.3">
      <c r="B96" s="31" t="s">
        <v>366</v>
      </c>
      <c r="C96" s="134"/>
      <c r="D96" s="134"/>
      <c r="E96" s="135"/>
      <c r="F96" s="122"/>
      <c r="G96" s="48"/>
      <c r="H96" s="48"/>
    </row>
  </sheetData>
  <mergeCells count="1">
    <mergeCell ref="B2:H2"/>
  </mergeCells>
  <pageMargins left="0.70866141732283472" right="0.70866141732283472" top="0.74803149606299213" bottom="0.74803149606299213" header="0.31496062992125984" footer="0.31496062992125984"/>
  <pageSetup paperSize="9" scale="73" fitToHeight="0" orientation="landscape" r:id="rId1"/>
  <headerFooter>
    <oddFooter>Stranica &amp;P od &amp;N</oddFooter>
  </headerFooter>
  <rowBreaks count="2" manualBreakCount="2">
    <brk id="42" max="7" man="1"/>
    <brk id="6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J238"/>
  <sheetViews>
    <sheetView view="pageBreakPreview" zoomScale="70" zoomScaleNormal="115" zoomScaleSheetLayoutView="70" workbookViewId="0">
      <selection activeCell="E77" sqref="E77"/>
    </sheetView>
  </sheetViews>
  <sheetFormatPr defaultRowHeight="14.4" x14ac:dyDescent="0.3"/>
  <cols>
    <col min="2" max="2" width="15.44140625" bestFit="1" customWidth="1"/>
    <col min="3" max="3" width="37.44140625" customWidth="1"/>
    <col min="4" max="4" width="25.33203125" customWidth="1"/>
    <col min="5" max="5" width="25.33203125" style="79" customWidth="1"/>
    <col min="6" max="6" width="25.33203125" customWidth="1"/>
    <col min="7" max="7" width="15.6640625" customWidth="1"/>
  </cols>
  <sheetData>
    <row r="1" spans="2:7" ht="17.399999999999999" x14ac:dyDescent="0.3">
      <c r="B1" s="2"/>
      <c r="C1" s="2"/>
      <c r="D1" s="2"/>
      <c r="E1" s="72"/>
      <c r="F1" s="2"/>
      <c r="G1" s="3"/>
    </row>
    <row r="2" spans="2:7" ht="18" customHeight="1" x14ac:dyDescent="0.3">
      <c r="B2" s="169" t="s">
        <v>11</v>
      </c>
      <c r="C2" s="188"/>
      <c r="D2" s="188"/>
      <c r="E2" s="188"/>
      <c r="F2" s="188"/>
      <c r="G2" s="188"/>
    </row>
    <row r="3" spans="2:7" ht="17.399999999999999" x14ac:dyDescent="0.3">
      <c r="B3" s="2"/>
      <c r="C3" s="2"/>
      <c r="D3" s="2"/>
      <c r="E3" s="72"/>
      <c r="F3" s="2"/>
      <c r="G3" s="3"/>
    </row>
    <row r="4" spans="2:7" ht="15.6" x14ac:dyDescent="0.3">
      <c r="B4" s="189" t="s">
        <v>66</v>
      </c>
      <c r="C4" s="189"/>
      <c r="D4" s="189"/>
      <c r="E4" s="189"/>
      <c r="F4" s="189"/>
      <c r="G4" s="189"/>
    </row>
    <row r="5" spans="2:7" ht="17.399999999999999" x14ac:dyDescent="0.3">
      <c r="B5" s="2"/>
      <c r="C5" s="2"/>
      <c r="D5" s="2"/>
      <c r="E5" s="72"/>
      <c r="F5" s="2"/>
      <c r="G5" s="3"/>
    </row>
    <row r="6" spans="2:7" ht="26.4" customHeight="1" x14ac:dyDescent="0.3">
      <c r="B6" s="54" t="s">
        <v>7</v>
      </c>
      <c r="C6" s="55"/>
      <c r="D6" s="40" t="s">
        <v>49</v>
      </c>
      <c r="E6" s="73" t="s">
        <v>46</v>
      </c>
      <c r="F6" s="40" t="s">
        <v>392</v>
      </c>
      <c r="G6" s="40" t="s">
        <v>47</v>
      </c>
    </row>
    <row r="7" spans="2:7" s="27" customFormat="1" ht="15.75" customHeight="1" x14ac:dyDescent="0.2">
      <c r="B7" s="58">
        <v>1</v>
      </c>
      <c r="C7" s="59"/>
      <c r="D7" s="41">
        <v>2</v>
      </c>
      <c r="E7" s="74">
        <v>3</v>
      </c>
      <c r="F7" s="41">
        <v>4</v>
      </c>
      <c r="G7" s="41" t="s">
        <v>45</v>
      </c>
    </row>
    <row r="8" spans="2:7" s="43" customFormat="1" ht="30" customHeight="1" x14ac:dyDescent="0.3">
      <c r="B8" s="56" t="s">
        <v>379</v>
      </c>
      <c r="C8" s="47" t="s">
        <v>380</v>
      </c>
      <c r="D8" s="44"/>
      <c r="E8" s="78"/>
      <c r="F8" s="45"/>
      <c r="G8" s="45"/>
    </row>
    <row r="9" spans="2:7" s="43" customFormat="1" ht="30" customHeight="1" x14ac:dyDescent="0.3">
      <c r="B9" s="184" t="s">
        <v>385</v>
      </c>
      <c r="C9" s="185"/>
      <c r="D9" s="78">
        <f>SUM(D10:D14)</f>
        <v>732650</v>
      </c>
      <c r="E9" s="78">
        <f>SUM(E10:E14)</f>
        <v>871939</v>
      </c>
      <c r="F9" s="78">
        <f>SUM(F10:F14)</f>
        <v>835336.16</v>
      </c>
      <c r="G9" s="121">
        <f>F9/E9</f>
        <v>0.95802132947373619</v>
      </c>
    </row>
    <row r="10" spans="2:7" s="43" customFormat="1" ht="30" customHeight="1" x14ac:dyDescent="0.3">
      <c r="B10" s="56">
        <v>11</v>
      </c>
      <c r="C10" s="46" t="s">
        <v>381</v>
      </c>
      <c r="D10" s="75">
        <v>115928</v>
      </c>
      <c r="E10" s="75">
        <v>115928</v>
      </c>
      <c r="F10" s="68">
        <f>59563.59+303475.38</f>
        <v>363038.97</v>
      </c>
      <c r="G10" s="121">
        <f t="shared" ref="G10:G16" si="0">F10/E10</f>
        <v>3.1315900386446756</v>
      </c>
    </row>
    <row r="11" spans="2:7" s="43" customFormat="1" ht="30" customHeight="1" x14ac:dyDescent="0.3">
      <c r="B11" s="56">
        <v>31</v>
      </c>
      <c r="C11" s="32" t="s">
        <v>382</v>
      </c>
      <c r="D11" s="75">
        <v>613</v>
      </c>
      <c r="E11" s="75">
        <v>613</v>
      </c>
      <c r="F11" s="68">
        <v>0</v>
      </c>
      <c r="G11" s="121">
        <f t="shared" si="0"/>
        <v>0</v>
      </c>
    </row>
    <row r="12" spans="2:7" s="43" customFormat="1" ht="30" customHeight="1" x14ac:dyDescent="0.3">
      <c r="B12" s="57">
        <v>43</v>
      </c>
      <c r="C12" s="31" t="s">
        <v>383</v>
      </c>
      <c r="D12" s="75">
        <v>20000</v>
      </c>
      <c r="E12" s="75">
        <v>20000</v>
      </c>
      <c r="F12" s="68">
        <v>13073.81</v>
      </c>
      <c r="G12" s="121">
        <f t="shared" si="0"/>
        <v>0.65369049999999995</v>
      </c>
    </row>
    <row r="13" spans="2:7" s="43" customFormat="1" ht="30" customHeight="1" x14ac:dyDescent="0.3">
      <c r="B13" s="57">
        <v>51</v>
      </c>
      <c r="C13" s="31" t="s">
        <v>391</v>
      </c>
      <c r="D13" s="75">
        <f>732650-161541</f>
        <v>571109</v>
      </c>
      <c r="E13" s="75">
        <f>871939-155541</f>
        <v>716398</v>
      </c>
      <c r="F13" s="68">
        <f>835336.16-395264.95</f>
        <v>440071.21</v>
      </c>
      <c r="G13" s="121">
        <f t="shared" si="0"/>
        <v>0.61428313591048556</v>
      </c>
    </row>
    <row r="14" spans="2:7" s="43" customFormat="1" ht="30" customHeight="1" x14ac:dyDescent="0.3">
      <c r="B14" s="57">
        <v>61</v>
      </c>
      <c r="C14" s="31" t="s">
        <v>384</v>
      </c>
      <c r="D14" s="75">
        <v>25000</v>
      </c>
      <c r="E14" s="75">
        <v>19000</v>
      </c>
      <c r="F14" s="68">
        <f>F207+F212</f>
        <v>19152.170000000002</v>
      </c>
      <c r="G14" s="121">
        <f t="shared" si="0"/>
        <v>1.0080089473684211</v>
      </c>
    </row>
    <row r="15" spans="2:7" s="43" customFormat="1" ht="30" customHeight="1" x14ac:dyDescent="0.3">
      <c r="B15" s="186" t="s">
        <v>386</v>
      </c>
      <c r="C15" s="187"/>
      <c r="D15" s="44"/>
      <c r="E15" s="78"/>
      <c r="F15" s="68"/>
      <c r="G15" s="121"/>
    </row>
    <row r="16" spans="2:7" ht="27" x14ac:dyDescent="0.3">
      <c r="B16" s="62" t="s">
        <v>327</v>
      </c>
      <c r="C16" s="63" t="s">
        <v>329</v>
      </c>
      <c r="D16" s="132">
        <f>D18+D204</f>
        <v>732650</v>
      </c>
      <c r="E16" s="76">
        <f>E17+E205</f>
        <v>871939</v>
      </c>
      <c r="F16" s="76">
        <f>F17+F204</f>
        <v>835336.16</v>
      </c>
      <c r="G16" s="121">
        <f t="shared" si="0"/>
        <v>0.95802132947373619</v>
      </c>
    </row>
    <row r="17" spans="2:7" ht="27" x14ac:dyDescent="0.3">
      <c r="B17" s="64" t="s">
        <v>328</v>
      </c>
      <c r="C17" s="65" t="s">
        <v>330</v>
      </c>
      <c r="D17" s="77">
        <f>D18</f>
        <v>681289</v>
      </c>
      <c r="E17" s="77">
        <v>832078</v>
      </c>
      <c r="F17" s="77">
        <v>803063.24</v>
      </c>
      <c r="G17" s="123">
        <f>F17/E17</f>
        <v>0.96512975946966506</v>
      </c>
    </row>
    <row r="18" spans="2:7" s="114" customFormat="1" x14ac:dyDescent="0.3">
      <c r="B18" s="119">
        <v>3</v>
      </c>
      <c r="C18" s="119" t="s">
        <v>387</v>
      </c>
      <c r="D18" s="120">
        <v>681289</v>
      </c>
      <c r="E18" s="120">
        <v>832078</v>
      </c>
      <c r="F18" s="120">
        <v>658984.07999999996</v>
      </c>
      <c r="G18" s="124">
        <f t="shared" ref="G18:G81" si="1">F18/E18</f>
        <v>0.79197392552140544</v>
      </c>
    </row>
    <row r="19" spans="2:7" x14ac:dyDescent="0.3">
      <c r="B19" s="80">
        <v>31</v>
      </c>
      <c r="C19" s="80" t="s">
        <v>5</v>
      </c>
      <c r="D19" s="122">
        <v>528721</v>
      </c>
      <c r="E19" s="81">
        <v>664003</v>
      </c>
      <c r="F19" s="81">
        <v>658984.07999999996</v>
      </c>
      <c r="G19" s="48">
        <f t="shared" si="1"/>
        <v>0.99244141969238087</v>
      </c>
    </row>
    <row r="20" spans="2:7" x14ac:dyDescent="0.3">
      <c r="B20" s="80">
        <v>311</v>
      </c>
      <c r="C20" s="80" t="s">
        <v>130</v>
      </c>
      <c r="D20" s="122">
        <v>427771</v>
      </c>
      <c r="E20" s="81">
        <v>548503</v>
      </c>
      <c r="F20" s="81">
        <v>525141.39</v>
      </c>
      <c r="G20" s="48">
        <f t="shared" si="1"/>
        <v>0.95740841891475525</v>
      </c>
    </row>
    <row r="21" spans="2:7" x14ac:dyDescent="0.3">
      <c r="B21" s="82">
        <v>3111</v>
      </c>
      <c r="C21" s="82" t="s">
        <v>25</v>
      </c>
      <c r="D21" s="122">
        <v>423971</v>
      </c>
      <c r="E21" s="83">
        <v>538000</v>
      </c>
      <c r="F21" s="83">
        <v>516628.78</v>
      </c>
      <c r="G21" s="48">
        <f t="shared" si="1"/>
        <v>0.96027654275092944</v>
      </c>
    </row>
    <row r="22" spans="2:7" x14ac:dyDescent="0.3">
      <c r="B22" s="82">
        <v>31111</v>
      </c>
      <c r="C22" s="82" t="s">
        <v>25</v>
      </c>
      <c r="D22" s="122">
        <v>420171</v>
      </c>
      <c r="E22" s="83">
        <v>535000</v>
      </c>
      <c r="F22" s="83">
        <v>513958.65</v>
      </c>
      <c r="G22" s="48">
        <f t="shared" si="1"/>
        <v>0.96067037383177578</v>
      </c>
    </row>
    <row r="23" spans="2:7" x14ac:dyDescent="0.3">
      <c r="B23" s="82">
        <v>31113</v>
      </c>
      <c r="C23" s="82" t="s">
        <v>131</v>
      </c>
      <c r="D23" s="122">
        <v>5500</v>
      </c>
      <c r="E23" s="83">
        <v>3000</v>
      </c>
      <c r="F23" s="83">
        <v>2670.13</v>
      </c>
      <c r="G23" s="48">
        <f t="shared" si="1"/>
        <v>0.89004333333333341</v>
      </c>
    </row>
    <row r="24" spans="2:7" x14ac:dyDescent="0.3">
      <c r="B24" s="82">
        <v>3113</v>
      </c>
      <c r="C24" s="82" t="s">
        <v>132</v>
      </c>
      <c r="D24" s="122">
        <v>2000</v>
      </c>
      <c r="E24" s="83">
        <v>4500</v>
      </c>
      <c r="F24" s="83">
        <v>1888.9</v>
      </c>
      <c r="G24" s="48">
        <f t="shared" si="1"/>
        <v>0.41975555555555555</v>
      </c>
    </row>
    <row r="25" spans="2:7" x14ac:dyDescent="0.3">
      <c r="B25" s="82">
        <v>31131</v>
      </c>
      <c r="C25" s="82" t="s">
        <v>132</v>
      </c>
      <c r="D25" s="122">
        <v>2000</v>
      </c>
      <c r="E25" s="83">
        <v>4500</v>
      </c>
      <c r="F25" s="83">
        <v>1888.9</v>
      </c>
      <c r="G25" s="48">
        <f t="shared" si="1"/>
        <v>0.41975555555555555</v>
      </c>
    </row>
    <row r="26" spans="2:7" x14ac:dyDescent="0.3">
      <c r="B26" s="82">
        <v>3114</v>
      </c>
      <c r="C26" s="82" t="s">
        <v>133</v>
      </c>
      <c r="D26" s="122">
        <v>1800</v>
      </c>
      <c r="E26" s="83">
        <v>6003</v>
      </c>
      <c r="F26" s="83">
        <v>6623.71</v>
      </c>
      <c r="G26" s="48">
        <f t="shared" si="1"/>
        <v>1.103399966683325</v>
      </c>
    </row>
    <row r="27" spans="2:7" x14ac:dyDescent="0.3">
      <c r="B27" s="82">
        <v>31141</v>
      </c>
      <c r="C27" s="82" t="s">
        <v>133</v>
      </c>
      <c r="D27" s="122">
        <v>1800</v>
      </c>
      <c r="E27" s="83">
        <v>6003</v>
      </c>
      <c r="F27" s="83">
        <v>6623.71</v>
      </c>
      <c r="G27" s="48">
        <f t="shared" si="1"/>
        <v>1.103399966683325</v>
      </c>
    </row>
    <row r="28" spans="2:7" s="34" customFormat="1" x14ac:dyDescent="0.3">
      <c r="B28" s="80">
        <v>312</v>
      </c>
      <c r="C28" s="80" t="s">
        <v>134</v>
      </c>
      <c r="D28" s="149">
        <v>29250</v>
      </c>
      <c r="E28" s="81">
        <v>29250</v>
      </c>
      <c r="F28" s="81">
        <v>27894.92</v>
      </c>
      <c r="G28" s="53">
        <f t="shared" si="1"/>
        <v>0.95367247863247862</v>
      </c>
    </row>
    <row r="29" spans="2:7" x14ac:dyDescent="0.3">
      <c r="B29" s="82">
        <v>3121</v>
      </c>
      <c r="C29" s="82" t="s">
        <v>134</v>
      </c>
      <c r="D29" s="122">
        <v>29250</v>
      </c>
      <c r="E29" s="83">
        <v>29250</v>
      </c>
      <c r="F29" s="83">
        <v>27894.92</v>
      </c>
      <c r="G29" s="48">
        <f t="shared" si="1"/>
        <v>0.95367247863247862</v>
      </c>
    </row>
    <row r="30" spans="2:7" x14ac:dyDescent="0.3">
      <c r="B30" s="82">
        <v>31212</v>
      </c>
      <c r="C30" s="82" t="s">
        <v>135</v>
      </c>
      <c r="D30" s="122">
        <v>9050</v>
      </c>
      <c r="E30" s="83">
        <v>0</v>
      </c>
      <c r="F30" s="83">
        <v>0</v>
      </c>
      <c r="G30" s="48">
        <v>0</v>
      </c>
    </row>
    <row r="31" spans="2:7" x14ac:dyDescent="0.3">
      <c r="B31" s="82">
        <v>31213</v>
      </c>
      <c r="C31" s="82" t="s">
        <v>136</v>
      </c>
      <c r="D31" s="122">
        <v>2500</v>
      </c>
      <c r="E31" s="83">
        <v>15000</v>
      </c>
      <c r="F31" s="83">
        <v>0</v>
      </c>
      <c r="G31" s="48">
        <f t="shared" si="1"/>
        <v>0</v>
      </c>
    </row>
    <row r="32" spans="2:7" x14ac:dyDescent="0.3">
      <c r="B32" s="82">
        <v>31214</v>
      </c>
      <c r="C32" s="82" t="s">
        <v>137</v>
      </c>
      <c r="D32" s="122">
        <v>6200</v>
      </c>
      <c r="E32" s="83">
        <v>6200</v>
      </c>
      <c r="F32" s="83">
        <v>6193.1</v>
      </c>
      <c r="G32" s="48">
        <f t="shared" si="1"/>
        <v>0.99888709677419363</v>
      </c>
    </row>
    <row r="33" spans="2:7" x14ac:dyDescent="0.3">
      <c r="B33" s="82">
        <v>31215</v>
      </c>
      <c r="C33" s="82" t="s">
        <v>138</v>
      </c>
      <c r="D33" s="122">
        <v>1500</v>
      </c>
      <c r="E33" s="83">
        <v>1700</v>
      </c>
      <c r="F33" s="83">
        <v>1203.6400000000001</v>
      </c>
      <c r="G33" s="48">
        <f t="shared" si="1"/>
        <v>0.70802352941176472</v>
      </c>
    </row>
    <row r="34" spans="2:7" x14ac:dyDescent="0.3">
      <c r="B34" s="82">
        <v>31216</v>
      </c>
      <c r="C34" s="82" t="s">
        <v>139</v>
      </c>
      <c r="D34" s="122">
        <v>10000</v>
      </c>
      <c r="E34" s="83">
        <v>9100</v>
      </c>
      <c r="F34" s="83">
        <v>9698.18</v>
      </c>
      <c r="G34" s="48">
        <f t="shared" si="1"/>
        <v>1.0657340659340659</v>
      </c>
    </row>
    <row r="35" spans="2:7" x14ac:dyDescent="0.3">
      <c r="B35" s="82">
        <v>31219</v>
      </c>
      <c r="C35" s="82" t="s">
        <v>140</v>
      </c>
      <c r="D35" s="122">
        <v>0</v>
      </c>
      <c r="E35" s="83">
        <v>0</v>
      </c>
      <c r="F35" s="83">
        <v>0</v>
      </c>
      <c r="G35" s="48"/>
    </row>
    <row r="36" spans="2:7" s="34" customFormat="1" x14ac:dyDescent="0.3">
      <c r="B36" s="80">
        <v>313</v>
      </c>
      <c r="C36" s="80" t="s">
        <v>141</v>
      </c>
      <c r="D36" s="149">
        <v>71700</v>
      </c>
      <c r="E36" s="81">
        <v>79433</v>
      </c>
      <c r="F36" s="111">
        <v>85947.77</v>
      </c>
      <c r="G36" s="53">
        <f t="shared" si="1"/>
        <v>1.0820159127818414</v>
      </c>
    </row>
    <row r="37" spans="2:7" x14ac:dyDescent="0.3">
      <c r="B37" s="82">
        <v>3132</v>
      </c>
      <c r="C37" s="82" t="s">
        <v>142</v>
      </c>
      <c r="D37" s="122">
        <v>71500</v>
      </c>
      <c r="E37" s="83">
        <v>79233</v>
      </c>
      <c r="F37" s="81">
        <v>85914.25</v>
      </c>
      <c r="G37" s="48">
        <f t="shared" si="1"/>
        <v>1.0843240821374933</v>
      </c>
    </row>
    <row r="38" spans="2:7" x14ac:dyDescent="0.3">
      <c r="B38" s="82">
        <v>31321</v>
      </c>
      <c r="C38" s="82" t="s">
        <v>142</v>
      </c>
      <c r="D38" s="122">
        <v>71000</v>
      </c>
      <c r="E38" s="83">
        <v>79183</v>
      </c>
      <c r="F38" s="83">
        <v>85904.39</v>
      </c>
      <c r="G38" s="48">
        <f t="shared" si="1"/>
        <v>1.0848842554588738</v>
      </c>
    </row>
    <row r="39" spans="2:7" x14ac:dyDescent="0.3">
      <c r="B39" s="82">
        <v>31322</v>
      </c>
      <c r="C39" s="82" t="s">
        <v>143</v>
      </c>
      <c r="D39" s="122">
        <v>500</v>
      </c>
      <c r="E39" s="83">
        <v>50</v>
      </c>
      <c r="F39" s="83">
        <v>9.86</v>
      </c>
      <c r="G39" s="48">
        <f t="shared" si="1"/>
        <v>0.19719999999999999</v>
      </c>
    </row>
    <row r="40" spans="2:7" x14ac:dyDescent="0.3">
      <c r="B40" s="82">
        <v>3133</v>
      </c>
      <c r="C40" s="82" t="s">
        <v>144</v>
      </c>
      <c r="D40" s="122">
        <v>200</v>
      </c>
      <c r="E40" s="83">
        <v>200</v>
      </c>
      <c r="F40" s="83">
        <v>33.520000000000003</v>
      </c>
      <c r="G40" s="48">
        <f t="shared" si="1"/>
        <v>0.16760000000000003</v>
      </c>
    </row>
    <row r="41" spans="2:7" x14ac:dyDescent="0.3">
      <c r="B41" s="82">
        <v>31332</v>
      </c>
      <c r="C41" s="82" t="s">
        <v>144</v>
      </c>
      <c r="D41" s="122">
        <v>200</v>
      </c>
      <c r="E41" s="83">
        <v>200</v>
      </c>
      <c r="F41" s="83">
        <v>33.520000000000003</v>
      </c>
      <c r="G41" s="48">
        <f t="shared" si="1"/>
        <v>0.16760000000000003</v>
      </c>
    </row>
    <row r="42" spans="2:7" s="34" customFormat="1" x14ac:dyDescent="0.3">
      <c r="B42" s="80">
        <v>32</v>
      </c>
      <c r="C42" s="80" t="s">
        <v>13</v>
      </c>
      <c r="D42" s="149">
        <v>150908</v>
      </c>
      <c r="E42" s="81">
        <v>149303</v>
      </c>
      <c r="F42" s="111">
        <v>142633.85</v>
      </c>
      <c r="G42" s="53">
        <f t="shared" si="1"/>
        <v>0.95533144009162574</v>
      </c>
    </row>
    <row r="43" spans="2:7" s="34" customFormat="1" x14ac:dyDescent="0.3">
      <c r="B43" s="80">
        <v>321</v>
      </c>
      <c r="C43" s="80" t="s">
        <v>26</v>
      </c>
      <c r="D43" s="149">
        <v>23913</v>
      </c>
      <c r="E43" s="81">
        <v>32750</v>
      </c>
      <c r="F43" s="81">
        <v>32045.64</v>
      </c>
      <c r="G43" s="53">
        <f t="shared" si="1"/>
        <v>0.97849282442748087</v>
      </c>
    </row>
    <row r="44" spans="2:7" x14ac:dyDescent="0.3">
      <c r="B44" s="82">
        <v>3211</v>
      </c>
      <c r="C44" s="82" t="s">
        <v>27</v>
      </c>
      <c r="D44" s="122">
        <v>2700</v>
      </c>
      <c r="E44" s="83">
        <v>2150</v>
      </c>
      <c r="F44" s="81">
        <v>1962.84</v>
      </c>
      <c r="G44" s="48">
        <f t="shared" si="1"/>
        <v>0.91294883720930231</v>
      </c>
    </row>
    <row r="45" spans="2:7" x14ac:dyDescent="0.3">
      <c r="B45" s="84" t="s">
        <v>259</v>
      </c>
      <c r="C45" s="82" t="s">
        <v>145</v>
      </c>
      <c r="D45" s="122">
        <v>800</v>
      </c>
      <c r="E45" s="83">
        <v>800</v>
      </c>
      <c r="F45" s="83">
        <v>592.07000000000005</v>
      </c>
      <c r="G45" s="48">
        <f t="shared" si="1"/>
        <v>0.74008750000000001</v>
      </c>
    </row>
    <row r="46" spans="2:7" x14ac:dyDescent="0.3">
      <c r="B46" s="84" t="s">
        <v>260</v>
      </c>
      <c r="C46" s="82" t="s">
        <v>146</v>
      </c>
      <c r="D46" s="122">
        <v>250</v>
      </c>
      <c r="E46" s="83">
        <v>450</v>
      </c>
      <c r="F46" s="83">
        <v>540</v>
      </c>
      <c r="G46" s="48">
        <f t="shared" si="1"/>
        <v>1.2</v>
      </c>
    </row>
    <row r="47" spans="2:7" x14ac:dyDescent="0.3">
      <c r="B47" s="84" t="s">
        <v>261</v>
      </c>
      <c r="C47" s="82" t="s">
        <v>147</v>
      </c>
      <c r="D47" s="122">
        <v>0</v>
      </c>
      <c r="E47" s="83">
        <v>200</v>
      </c>
      <c r="F47" s="83">
        <v>245.19</v>
      </c>
      <c r="G47" s="48">
        <f t="shared" si="1"/>
        <v>1.2259500000000001</v>
      </c>
    </row>
    <row r="48" spans="2:7" x14ac:dyDescent="0.3">
      <c r="B48" s="84" t="s">
        <v>262</v>
      </c>
      <c r="C48" s="82" t="s">
        <v>148</v>
      </c>
      <c r="D48" s="122">
        <v>0</v>
      </c>
      <c r="E48" s="83">
        <v>0</v>
      </c>
      <c r="F48" s="83">
        <v>0</v>
      </c>
      <c r="G48" s="48"/>
    </row>
    <row r="49" spans="2:7" x14ac:dyDescent="0.3">
      <c r="B49" s="84" t="s">
        <v>263</v>
      </c>
      <c r="C49" s="82" t="s">
        <v>149</v>
      </c>
      <c r="D49" s="122">
        <v>1000</v>
      </c>
      <c r="E49" s="83">
        <v>100</v>
      </c>
      <c r="F49" s="83">
        <v>0</v>
      </c>
      <c r="G49" s="48">
        <f t="shared" si="1"/>
        <v>0</v>
      </c>
    </row>
    <row r="50" spans="2:7" x14ac:dyDescent="0.3">
      <c r="B50" s="84" t="s">
        <v>264</v>
      </c>
      <c r="C50" s="82" t="s">
        <v>150</v>
      </c>
      <c r="D50" s="122">
        <v>0</v>
      </c>
      <c r="E50" s="83">
        <v>0</v>
      </c>
      <c r="F50" s="83">
        <v>0</v>
      </c>
      <c r="G50" s="48"/>
    </row>
    <row r="51" spans="2:7" x14ac:dyDescent="0.3">
      <c r="B51" s="84" t="s">
        <v>265</v>
      </c>
      <c r="C51" s="82" t="s">
        <v>151</v>
      </c>
      <c r="D51" s="122">
        <v>0</v>
      </c>
      <c r="E51" s="83">
        <v>0</v>
      </c>
      <c r="F51" s="83">
        <v>0</v>
      </c>
      <c r="G51" s="48"/>
    </row>
    <row r="52" spans="2:7" x14ac:dyDescent="0.3">
      <c r="B52" s="84" t="s">
        <v>266</v>
      </c>
      <c r="C52" s="82" t="s">
        <v>152</v>
      </c>
      <c r="D52" s="122">
        <v>400</v>
      </c>
      <c r="E52" s="83">
        <v>600</v>
      </c>
      <c r="F52" s="83">
        <v>585.58000000000004</v>
      </c>
      <c r="G52" s="48">
        <f t="shared" si="1"/>
        <v>0.97596666666666676</v>
      </c>
    </row>
    <row r="53" spans="2:7" x14ac:dyDescent="0.3">
      <c r="B53" s="84">
        <v>3212</v>
      </c>
      <c r="C53" s="82" t="s">
        <v>153</v>
      </c>
      <c r="D53" s="122">
        <v>19748</v>
      </c>
      <c r="E53" s="83">
        <v>29500</v>
      </c>
      <c r="F53" s="83">
        <v>29431.54</v>
      </c>
      <c r="G53" s="48">
        <f t="shared" si="1"/>
        <v>0.99767932203389831</v>
      </c>
    </row>
    <row r="54" spans="2:7" x14ac:dyDescent="0.3">
      <c r="B54" s="84" t="s">
        <v>267</v>
      </c>
      <c r="C54" s="82" t="s">
        <v>154</v>
      </c>
      <c r="D54" s="122">
        <v>19748</v>
      </c>
      <c r="E54" s="83">
        <v>29500</v>
      </c>
      <c r="F54" s="83">
        <v>29431.54</v>
      </c>
      <c r="G54" s="48">
        <f t="shared" si="1"/>
        <v>0.99767932203389831</v>
      </c>
    </row>
    <row r="55" spans="2:7" x14ac:dyDescent="0.3">
      <c r="B55" s="84" t="s">
        <v>268</v>
      </c>
      <c r="C55" s="82" t="s">
        <v>155</v>
      </c>
      <c r="D55" s="122">
        <v>0</v>
      </c>
      <c r="E55" s="83">
        <v>0</v>
      </c>
      <c r="F55" s="83">
        <v>0</v>
      </c>
      <c r="G55" s="48"/>
    </row>
    <row r="56" spans="2:7" x14ac:dyDescent="0.3">
      <c r="B56" s="84" t="s">
        <v>269</v>
      </c>
      <c r="C56" s="82" t="s">
        <v>156</v>
      </c>
      <c r="D56" s="122">
        <v>0</v>
      </c>
      <c r="E56" s="83">
        <v>0</v>
      </c>
      <c r="F56" s="83">
        <v>0</v>
      </c>
      <c r="G56" s="48"/>
    </row>
    <row r="57" spans="2:7" x14ac:dyDescent="0.3">
      <c r="B57" s="84">
        <v>3213</v>
      </c>
      <c r="C57" s="82" t="s">
        <v>157</v>
      </c>
      <c r="D57" s="122">
        <v>265</v>
      </c>
      <c r="E57" s="83">
        <v>100</v>
      </c>
      <c r="F57" s="83">
        <v>80</v>
      </c>
      <c r="G57" s="48">
        <f t="shared" si="1"/>
        <v>0.8</v>
      </c>
    </row>
    <row r="58" spans="2:7" x14ac:dyDescent="0.3">
      <c r="B58" s="84" t="s">
        <v>270</v>
      </c>
      <c r="C58" s="82" t="s">
        <v>158</v>
      </c>
      <c r="D58" s="122">
        <v>265</v>
      </c>
      <c r="E58" s="83">
        <v>100</v>
      </c>
      <c r="F58" s="83">
        <v>80</v>
      </c>
      <c r="G58" s="48">
        <f t="shared" si="1"/>
        <v>0.8</v>
      </c>
    </row>
    <row r="59" spans="2:7" x14ac:dyDescent="0.3">
      <c r="B59" s="84" t="s">
        <v>271</v>
      </c>
      <c r="C59" s="82" t="s">
        <v>159</v>
      </c>
      <c r="D59" s="122">
        <v>0</v>
      </c>
      <c r="E59" s="83">
        <v>0</v>
      </c>
      <c r="F59" s="83">
        <v>0</v>
      </c>
      <c r="G59" s="48"/>
    </row>
    <row r="60" spans="2:7" x14ac:dyDescent="0.3">
      <c r="B60" s="84">
        <v>3214</v>
      </c>
      <c r="C60" s="82" t="s">
        <v>160</v>
      </c>
      <c r="D60" s="122">
        <v>1200</v>
      </c>
      <c r="E60" s="83">
        <v>1000</v>
      </c>
      <c r="F60" s="83">
        <v>571.26</v>
      </c>
      <c r="G60" s="48">
        <f t="shared" si="1"/>
        <v>0.57125999999999999</v>
      </c>
    </row>
    <row r="61" spans="2:7" x14ac:dyDescent="0.3">
      <c r="B61" s="84" t="s">
        <v>272</v>
      </c>
      <c r="C61" s="82" t="s">
        <v>161</v>
      </c>
      <c r="D61" s="122">
        <v>1200</v>
      </c>
      <c r="E61" s="83">
        <v>1000</v>
      </c>
      <c r="F61" s="83">
        <v>571.26</v>
      </c>
      <c r="G61" s="48">
        <f t="shared" si="1"/>
        <v>0.57125999999999999</v>
      </c>
    </row>
    <row r="62" spans="2:7" x14ac:dyDescent="0.3">
      <c r="B62" s="84" t="s">
        <v>273</v>
      </c>
      <c r="C62" s="82" t="s">
        <v>160</v>
      </c>
      <c r="D62" s="122">
        <v>0</v>
      </c>
      <c r="E62" s="83">
        <v>0</v>
      </c>
      <c r="F62" s="83">
        <v>0</v>
      </c>
      <c r="G62" s="48"/>
    </row>
    <row r="63" spans="2:7" s="34" customFormat="1" x14ac:dyDescent="0.3">
      <c r="B63" s="80">
        <v>322</v>
      </c>
      <c r="C63" s="80" t="s">
        <v>162</v>
      </c>
      <c r="D63" s="149">
        <v>47717</v>
      </c>
      <c r="E63" s="81">
        <v>50650</v>
      </c>
      <c r="F63" s="111">
        <v>64661.86</v>
      </c>
      <c r="G63" s="53">
        <f t="shared" si="1"/>
        <v>1.2766408687068114</v>
      </c>
    </row>
    <row r="64" spans="2:7" x14ac:dyDescent="0.3">
      <c r="B64" s="82">
        <v>3221</v>
      </c>
      <c r="C64" s="82" t="s">
        <v>163</v>
      </c>
      <c r="D64" s="122">
        <v>7089</v>
      </c>
      <c r="E64" s="83">
        <v>5950</v>
      </c>
      <c r="F64" s="83">
        <v>3823.09</v>
      </c>
      <c r="G64" s="48">
        <f t="shared" si="1"/>
        <v>0.64253613445378155</v>
      </c>
    </row>
    <row r="65" spans="2:7" x14ac:dyDescent="0.3">
      <c r="B65" s="82">
        <v>32211</v>
      </c>
      <c r="C65" s="82" t="s">
        <v>164</v>
      </c>
      <c r="D65" s="122">
        <v>2500</v>
      </c>
      <c r="E65" s="83">
        <v>2500</v>
      </c>
      <c r="F65" s="83">
        <v>1128.7</v>
      </c>
      <c r="G65" s="48">
        <f t="shared" si="1"/>
        <v>0.45147999999999999</v>
      </c>
    </row>
    <row r="66" spans="2:7" x14ac:dyDescent="0.3">
      <c r="B66" s="82">
        <v>32212</v>
      </c>
      <c r="C66" s="82" t="s">
        <v>165</v>
      </c>
      <c r="D66" s="122">
        <v>1500</v>
      </c>
      <c r="E66" s="83">
        <v>300</v>
      </c>
      <c r="F66" s="83">
        <v>146.41999999999999</v>
      </c>
      <c r="G66" s="48">
        <f t="shared" si="1"/>
        <v>0.48806666666666665</v>
      </c>
    </row>
    <row r="67" spans="2:7" x14ac:dyDescent="0.3">
      <c r="B67" s="82">
        <v>32214</v>
      </c>
      <c r="C67" s="82" t="s">
        <v>166</v>
      </c>
      <c r="D67" s="122">
        <v>300</v>
      </c>
      <c r="E67" s="83">
        <v>1100</v>
      </c>
      <c r="F67" s="83">
        <v>673.38</v>
      </c>
      <c r="G67" s="48">
        <f t="shared" si="1"/>
        <v>0.61216363636363635</v>
      </c>
    </row>
    <row r="68" spans="2:7" x14ac:dyDescent="0.3">
      <c r="B68" s="82">
        <v>32216</v>
      </c>
      <c r="C68" s="82" t="s">
        <v>167</v>
      </c>
      <c r="D68" s="122">
        <v>2500</v>
      </c>
      <c r="E68" s="83">
        <v>2000</v>
      </c>
      <c r="F68" s="83">
        <v>1874.59</v>
      </c>
      <c r="G68" s="48">
        <f t="shared" si="1"/>
        <v>0.93729499999999999</v>
      </c>
    </row>
    <row r="69" spans="2:7" x14ac:dyDescent="0.3">
      <c r="B69" s="82">
        <v>32219</v>
      </c>
      <c r="C69" s="82" t="s">
        <v>168</v>
      </c>
      <c r="D69" s="122">
        <v>289</v>
      </c>
      <c r="E69" s="83">
        <v>50</v>
      </c>
      <c r="F69" s="83">
        <v>69.69</v>
      </c>
      <c r="G69" s="48">
        <f t="shared" si="1"/>
        <v>1.3937999999999999</v>
      </c>
    </row>
    <row r="70" spans="2:7" x14ac:dyDescent="0.3">
      <c r="B70" s="82">
        <v>3222</v>
      </c>
      <c r="C70" s="82" t="s">
        <v>169</v>
      </c>
      <c r="D70" s="122">
        <v>0</v>
      </c>
      <c r="E70" s="83">
        <v>0</v>
      </c>
      <c r="F70" s="83">
        <v>0</v>
      </c>
      <c r="G70" s="48"/>
    </row>
    <row r="71" spans="2:7" x14ac:dyDescent="0.3">
      <c r="B71" s="82">
        <v>32221</v>
      </c>
      <c r="C71" s="82" t="s">
        <v>170</v>
      </c>
      <c r="D71" s="122">
        <v>0</v>
      </c>
      <c r="E71" s="83">
        <v>0</v>
      </c>
      <c r="F71" s="83">
        <v>0</v>
      </c>
      <c r="G71" s="48"/>
    </row>
    <row r="72" spans="2:7" x14ac:dyDescent="0.3">
      <c r="B72" s="82">
        <v>3223</v>
      </c>
      <c r="C72" s="82" t="s">
        <v>171</v>
      </c>
      <c r="D72" s="122">
        <v>39230</v>
      </c>
      <c r="E72" s="83">
        <v>41200</v>
      </c>
      <c r="F72" s="83">
        <v>35984.58</v>
      </c>
      <c r="G72" s="48">
        <f t="shared" si="1"/>
        <v>0.87341213592233014</v>
      </c>
    </row>
    <row r="73" spans="2:7" x14ac:dyDescent="0.3">
      <c r="B73" s="82">
        <v>32231</v>
      </c>
      <c r="C73" s="82" t="s">
        <v>172</v>
      </c>
      <c r="D73" s="122">
        <v>4500</v>
      </c>
      <c r="E73" s="83">
        <v>6000</v>
      </c>
      <c r="F73" s="83">
        <v>5849.9</v>
      </c>
      <c r="G73" s="48">
        <f t="shared" si="1"/>
        <v>0.97498333333333331</v>
      </c>
    </row>
    <row r="74" spans="2:7" x14ac:dyDescent="0.3">
      <c r="B74" s="82">
        <v>32233</v>
      </c>
      <c r="C74" s="82" t="s">
        <v>173</v>
      </c>
      <c r="D74" s="122">
        <v>0</v>
      </c>
      <c r="E74" s="83">
        <v>0</v>
      </c>
      <c r="F74" s="83">
        <v>0</v>
      </c>
      <c r="G74" s="48"/>
    </row>
    <row r="75" spans="2:7" x14ac:dyDescent="0.3">
      <c r="B75" s="82">
        <v>32234</v>
      </c>
      <c r="C75" s="82" t="s">
        <v>174</v>
      </c>
      <c r="D75" s="122">
        <v>130</v>
      </c>
      <c r="E75" s="83">
        <v>200</v>
      </c>
      <c r="F75" s="83">
        <v>163.63</v>
      </c>
      <c r="G75" s="48">
        <f t="shared" si="1"/>
        <v>0.81814999999999993</v>
      </c>
    </row>
    <row r="76" spans="2:7" x14ac:dyDescent="0.3">
      <c r="B76" s="82">
        <v>32239</v>
      </c>
      <c r="C76" s="82" t="s">
        <v>175</v>
      </c>
      <c r="D76" s="122">
        <v>34600</v>
      </c>
      <c r="E76" s="83">
        <v>35000</v>
      </c>
      <c r="F76" s="83">
        <v>29971.05</v>
      </c>
      <c r="G76" s="48">
        <f t="shared" si="1"/>
        <v>0.85631571428571429</v>
      </c>
    </row>
    <row r="77" spans="2:7" x14ac:dyDescent="0.3">
      <c r="B77" s="82">
        <v>3224</v>
      </c>
      <c r="C77" s="82" t="s">
        <v>176</v>
      </c>
      <c r="D77" s="122">
        <v>608</v>
      </c>
      <c r="E77" s="83">
        <v>500</v>
      </c>
      <c r="F77" s="83">
        <v>448.06</v>
      </c>
      <c r="G77" s="48">
        <f t="shared" si="1"/>
        <v>0.89612000000000003</v>
      </c>
    </row>
    <row r="78" spans="2:7" x14ac:dyDescent="0.3">
      <c r="B78" s="82">
        <v>32241</v>
      </c>
      <c r="C78" s="82" t="s">
        <v>177</v>
      </c>
      <c r="D78" s="122">
        <v>358</v>
      </c>
      <c r="E78" s="83">
        <v>200</v>
      </c>
      <c r="F78" s="83">
        <f>97.21+80.79</f>
        <v>178</v>
      </c>
      <c r="G78" s="48">
        <f t="shared" si="1"/>
        <v>0.89</v>
      </c>
    </row>
    <row r="79" spans="2:7" x14ac:dyDescent="0.3">
      <c r="B79" s="82">
        <v>32244</v>
      </c>
      <c r="C79" s="82" t="s">
        <v>178</v>
      </c>
      <c r="D79" s="122">
        <v>250</v>
      </c>
      <c r="E79" s="83">
        <v>300</v>
      </c>
      <c r="F79" s="83">
        <v>270.06</v>
      </c>
      <c r="G79" s="48">
        <f t="shared" si="1"/>
        <v>0.9002</v>
      </c>
    </row>
    <row r="80" spans="2:7" x14ac:dyDescent="0.3">
      <c r="B80" s="82">
        <v>3225</v>
      </c>
      <c r="C80" s="82" t="s">
        <v>179</v>
      </c>
      <c r="D80" s="122">
        <v>390</v>
      </c>
      <c r="E80" s="83">
        <v>2600</v>
      </c>
      <c r="F80" s="83">
        <v>2291.65</v>
      </c>
      <c r="G80" s="48">
        <f t="shared" si="1"/>
        <v>0.88140384615384615</v>
      </c>
    </row>
    <row r="81" spans="2:7" x14ac:dyDescent="0.3">
      <c r="B81" s="82">
        <v>32251</v>
      </c>
      <c r="C81" s="82" t="s">
        <v>179</v>
      </c>
      <c r="D81" s="122">
        <v>390</v>
      </c>
      <c r="E81" s="83">
        <v>2600</v>
      </c>
      <c r="F81" s="83">
        <v>2291.65</v>
      </c>
      <c r="G81" s="48">
        <f t="shared" si="1"/>
        <v>0.88140384615384615</v>
      </c>
    </row>
    <row r="82" spans="2:7" x14ac:dyDescent="0.3">
      <c r="B82" s="82">
        <v>3227</v>
      </c>
      <c r="C82" s="82" t="s">
        <v>180</v>
      </c>
      <c r="D82" s="122">
        <v>400</v>
      </c>
      <c r="E82" s="83">
        <v>400</v>
      </c>
      <c r="F82" s="83">
        <v>263.7</v>
      </c>
      <c r="G82" s="48">
        <f t="shared" ref="G82:G134" si="2">F82/E82</f>
        <v>0.65925</v>
      </c>
    </row>
    <row r="83" spans="2:7" x14ac:dyDescent="0.3">
      <c r="B83" s="82">
        <v>32271</v>
      </c>
      <c r="C83" s="82" t="s">
        <v>180</v>
      </c>
      <c r="D83" s="122">
        <v>400</v>
      </c>
      <c r="E83" s="83">
        <v>400</v>
      </c>
      <c r="F83" s="83">
        <v>263.7</v>
      </c>
      <c r="G83" s="48">
        <f t="shared" si="2"/>
        <v>0.65925</v>
      </c>
    </row>
    <row r="84" spans="2:7" s="34" customFormat="1" x14ac:dyDescent="0.3">
      <c r="B84" s="80">
        <v>323</v>
      </c>
      <c r="C84" s="80" t="s">
        <v>181</v>
      </c>
      <c r="D84" s="149">
        <v>54679</v>
      </c>
      <c r="E84" s="81">
        <v>60867</v>
      </c>
      <c r="F84" s="111">
        <v>61162.21</v>
      </c>
      <c r="G84" s="53">
        <f t="shared" si="2"/>
        <v>1.0048500829677822</v>
      </c>
    </row>
    <row r="85" spans="2:7" x14ac:dyDescent="0.3">
      <c r="B85" s="82">
        <v>3231</v>
      </c>
      <c r="C85" s="82" t="s">
        <v>182</v>
      </c>
      <c r="D85" s="122">
        <v>42433</v>
      </c>
      <c r="E85" s="83">
        <v>46800</v>
      </c>
      <c r="F85" s="126">
        <v>46092.06</v>
      </c>
      <c r="G85" s="48">
        <f t="shared" si="2"/>
        <v>0.98487307692307691</v>
      </c>
    </row>
    <row r="86" spans="2:7" x14ac:dyDescent="0.3">
      <c r="B86" s="82">
        <v>32311</v>
      </c>
      <c r="C86" s="82" t="s">
        <v>182</v>
      </c>
      <c r="D86" s="122">
        <v>615</v>
      </c>
      <c r="E86" s="83">
        <v>600</v>
      </c>
      <c r="F86" s="83">
        <v>562.72</v>
      </c>
      <c r="G86" s="48">
        <f t="shared" si="2"/>
        <v>0.93786666666666674</v>
      </c>
    </row>
    <row r="87" spans="2:7" x14ac:dyDescent="0.3">
      <c r="B87" s="82">
        <v>32313</v>
      </c>
      <c r="C87" s="82" t="s">
        <v>183</v>
      </c>
      <c r="D87" s="122">
        <v>260</v>
      </c>
      <c r="E87" s="83">
        <v>200</v>
      </c>
      <c r="F87" s="83">
        <v>156.94999999999999</v>
      </c>
      <c r="G87" s="48">
        <f t="shared" si="2"/>
        <v>0.78474999999999995</v>
      </c>
    </row>
    <row r="88" spans="2:7" x14ac:dyDescent="0.3">
      <c r="B88" s="82">
        <v>32319</v>
      </c>
      <c r="C88" s="82" t="s">
        <v>184</v>
      </c>
      <c r="D88" s="122">
        <v>41558</v>
      </c>
      <c r="E88" s="83">
        <v>46000</v>
      </c>
      <c r="F88" s="83">
        <v>45372.39</v>
      </c>
      <c r="G88" s="48">
        <f t="shared" si="2"/>
        <v>0.98635630434782606</v>
      </c>
    </row>
    <row r="89" spans="2:7" x14ac:dyDescent="0.3">
      <c r="B89" s="82">
        <v>3232</v>
      </c>
      <c r="C89" s="82" t="s">
        <v>185</v>
      </c>
      <c r="D89" s="122">
        <v>300</v>
      </c>
      <c r="E89" s="83">
        <v>3400</v>
      </c>
      <c r="F89" s="83">
        <v>2932.43</v>
      </c>
      <c r="G89" s="48">
        <f t="shared" si="2"/>
        <v>0.86247941176470588</v>
      </c>
    </row>
    <row r="90" spans="2:7" x14ac:dyDescent="0.3">
      <c r="B90" s="82">
        <v>32321</v>
      </c>
      <c r="C90" s="82" t="s">
        <v>186</v>
      </c>
      <c r="D90" s="122">
        <v>300</v>
      </c>
      <c r="E90" s="83">
        <v>1800</v>
      </c>
      <c r="F90" s="83">
        <f>915+254.93</f>
        <v>1169.93</v>
      </c>
      <c r="G90" s="48">
        <f t="shared" si="2"/>
        <v>0.6499611111111111</v>
      </c>
    </row>
    <row r="91" spans="2:7" x14ac:dyDescent="0.3">
      <c r="B91" s="82">
        <v>32322</v>
      </c>
      <c r="C91" s="82" t="s">
        <v>187</v>
      </c>
      <c r="D91" s="122">
        <v>0</v>
      </c>
      <c r="E91" s="83">
        <v>1600</v>
      </c>
      <c r="F91" s="83">
        <v>1762.5</v>
      </c>
      <c r="G91" s="48">
        <f t="shared" si="2"/>
        <v>1.1015625</v>
      </c>
    </row>
    <row r="92" spans="2:7" x14ac:dyDescent="0.3">
      <c r="B92" s="82">
        <v>3233</v>
      </c>
      <c r="C92" s="82" t="s">
        <v>188</v>
      </c>
      <c r="D92" s="122">
        <v>0</v>
      </c>
      <c r="E92" s="83">
        <v>0</v>
      </c>
      <c r="F92" s="83">
        <v>0</v>
      </c>
      <c r="G92" s="48"/>
    </row>
    <row r="93" spans="2:7" x14ac:dyDescent="0.3">
      <c r="B93" s="82">
        <v>32339</v>
      </c>
      <c r="C93" s="82" t="s">
        <v>189</v>
      </c>
      <c r="D93" s="122">
        <v>0</v>
      </c>
      <c r="E93" s="83">
        <v>0</v>
      </c>
      <c r="F93" s="83">
        <v>0</v>
      </c>
      <c r="G93" s="48"/>
    </row>
    <row r="94" spans="2:7" x14ac:dyDescent="0.3">
      <c r="B94" s="82">
        <v>3234</v>
      </c>
      <c r="C94" s="82" t="s">
        <v>190</v>
      </c>
      <c r="D94" s="122">
        <v>2003</v>
      </c>
      <c r="E94" s="83">
        <v>2150</v>
      </c>
      <c r="F94" s="83">
        <v>2128.13</v>
      </c>
      <c r="G94" s="48">
        <f t="shared" si="2"/>
        <v>0.98982790697674428</v>
      </c>
    </row>
    <row r="95" spans="2:7" x14ac:dyDescent="0.3">
      <c r="B95" s="82">
        <v>32341</v>
      </c>
      <c r="C95" s="82" t="s">
        <v>191</v>
      </c>
      <c r="D95" s="122">
        <v>630</v>
      </c>
      <c r="E95" s="83">
        <v>700</v>
      </c>
      <c r="F95" s="83">
        <v>710.59</v>
      </c>
      <c r="G95" s="48">
        <f t="shared" si="2"/>
        <v>1.0151285714285714</v>
      </c>
    </row>
    <row r="96" spans="2:7" x14ac:dyDescent="0.3">
      <c r="B96" s="82">
        <v>32342</v>
      </c>
      <c r="C96" s="82" t="s">
        <v>192</v>
      </c>
      <c r="D96" s="122">
        <v>660</v>
      </c>
      <c r="E96" s="83">
        <v>600</v>
      </c>
      <c r="F96" s="83">
        <v>562.62</v>
      </c>
      <c r="G96" s="48">
        <f t="shared" si="2"/>
        <v>0.93769999999999998</v>
      </c>
    </row>
    <row r="97" spans="2:7" x14ac:dyDescent="0.3">
      <c r="B97" s="82">
        <v>32343</v>
      </c>
      <c r="C97" s="82" t="s">
        <v>193</v>
      </c>
      <c r="D97" s="122">
        <v>293</v>
      </c>
      <c r="E97" s="83">
        <v>500</v>
      </c>
      <c r="F97" s="83">
        <v>450</v>
      </c>
      <c r="G97" s="48">
        <f t="shared" si="2"/>
        <v>0.9</v>
      </c>
    </row>
    <row r="98" spans="2:7" x14ac:dyDescent="0.3">
      <c r="B98" s="82">
        <v>32344</v>
      </c>
      <c r="C98" s="82" t="s">
        <v>194</v>
      </c>
      <c r="D98" s="122">
        <v>420</v>
      </c>
      <c r="E98" s="83">
        <v>350</v>
      </c>
      <c r="F98" s="83">
        <v>404.92</v>
      </c>
      <c r="G98" s="48">
        <f t="shared" si="2"/>
        <v>1.1569142857142858</v>
      </c>
    </row>
    <row r="99" spans="2:7" x14ac:dyDescent="0.3">
      <c r="B99" s="82">
        <v>3235</v>
      </c>
      <c r="C99" s="82" t="s">
        <v>195</v>
      </c>
      <c r="D99" s="122">
        <v>650</v>
      </c>
      <c r="E99" s="83">
        <v>250</v>
      </c>
      <c r="F99" s="83">
        <v>0</v>
      </c>
      <c r="G99" s="48">
        <f t="shared" si="2"/>
        <v>0</v>
      </c>
    </row>
    <row r="100" spans="2:7" x14ac:dyDescent="0.3">
      <c r="B100" s="82">
        <v>32353</v>
      </c>
      <c r="C100" s="82" t="s">
        <v>196</v>
      </c>
      <c r="D100" s="122">
        <v>400</v>
      </c>
      <c r="E100" s="83">
        <v>0</v>
      </c>
      <c r="F100" s="83">
        <v>0</v>
      </c>
      <c r="G100" s="48" t="e">
        <f t="shared" si="2"/>
        <v>#DIV/0!</v>
      </c>
    </row>
    <row r="101" spans="2:7" x14ac:dyDescent="0.3">
      <c r="B101" s="82">
        <v>32355</v>
      </c>
      <c r="C101" s="82" t="s">
        <v>197</v>
      </c>
      <c r="D101" s="122">
        <v>250</v>
      </c>
      <c r="E101" s="83">
        <v>250</v>
      </c>
      <c r="F101" s="83">
        <v>0</v>
      </c>
      <c r="G101" s="48">
        <f t="shared" si="2"/>
        <v>0</v>
      </c>
    </row>
    <row r="102" spans="2:7" x14ac:dyDescent="0.3">
      <c r="B102" s="82">
        <v>3236</v>
      </c>
      <c r="C102" s="82" t="s">
        <v>198</v>
      </c>
      <c r="D102" s="122">
        <v>2650</v>
      </c>
      <c r="E102" s="83">
        <v>2650</v>
      </c>
      <c r="F102" s="83">
        <v>2646.66</v>
      </c>
      <c r="G102" s="48">
        <f t="shared" si="2"/>
        <v>0.99873962264150939</v>
      </c>
    </row>
    <row r="103" spans="2:7" x14ac:dyDescent="0.3">
      <c r="B103" s="82">
        <v>32361</v>
      </c>
      <c r="C103" s="82" t="s">
        <v>199</v>
      </c>
      <c r="D103" s="122">
        <v>2500</v>
      </c>
      <c r="E103" s="83">
        <v>2500</v>
      </c>
      <c r="F103" s="83">
        <v>2229.7800000000002</v>
      </c>
      <c r="G103" s="48">
        <f t="shared" si="2"/>
        <v>0.89191200000000004</v>
      </c>
    </row>
    <row r="104" spans="2:7" x14ac:dyDescent="0.3">
      <c r="B104" s="82">
        <v>32369</v>
      </c>
      <c r="C104" s="82" t="s">
        <v>200</v>
      </c>
      <c r="D104" s="122">
        <v>150</v>
      </c>
      <c r="E104" s="83">
        <v>450</v>
      </c>
      <c r="F104" s="83">
        <v>416.88</v>
      </c>
      <c r="G104" s="48">
        <f t="shared" si="2"/>
        <v>0.9264</v>
      </c>
    </row>
    <row r="105" spans="2:7" x14ac:dyDescent="0.3">
      <c r="B105" s="82">
        <v>3237</v>
      </c>
      <c r="C105" s="82" t="s">
        <v>201</v>
      </c>
      <c r="D105" s="122">
        <v>300</v>
      </c>
      <c r="E105" s="83">
        <v>400</v>
      </c>
      <c r="F105" s="83">
        <v>213.05</v>
      </c>
      <c r="G105" s="48">
        <f t="shared" si="2"/>
        <v>0.53262500000000002</v>
      </c>
    </row>
    <row r="106" spans="2:7" x14ac:dyDescent="0.3">
      <c r="B106" s="82">
        <v>32372</v>
      </c>
      <c r="C106" s="82" t="s">
        <v>202</v>
      </c>
      <c r="D106" s="122">
        <v>150</v>
      </c>
      <c r="E106" s="83">
        <v>250</v>
      </c>
      <c r="F106" s="83">
        <v>213.05</v>
      </c>
      <c r="G106" s="48">
        <f t="shared" si="2"/>
        <v>0.85220000000000007</v>
      </c>
    </row>
    <row r="107" spans="2:7" x14ac:dyDescent="0.3">
      <c r="B107" s="82">
        <v>32373</v>
      </c>
      <c r="C107" s="82" t="s">
        <v>203</v>
      </c>
      <c r="D107" s="122">
        <v>150</v>
      </c>
      <c r="E107" s="83">
        <v>150</v>
      </c>
      <c r="F107" s="83">
        <v>0</v>
      </c>
      <c r="G107" s="48">
        <f t="shared" si="2"/>
        <v>0</v>
      </c>
    </row>
    <row r="108" spans="2:7" x14ac:dyDescent="0.3">
      <c r="B108" s="82">
        <v>3238</v>
      </c>
      <c r="C108" s="82" t="s">
        <v>204</v>
      </c>
      <c r="D108" s="122">
        <v>1861</v>
      </c>
      <c r="E108" s="83">
        <v>2500</v>
      </c>
      <c r="F108" s="83">
        <v>2514.85</v>
      </c>
      <c r="G108" s="48">
        <f t="shared" si="2"/>
        <v>1.0059400000000001</v>
      </c>
    </row>
    <row r="109" spans="2:7" x14ac:dyDescent="0.3">
      <c r="B109" s="82">
        <v>32381</v>
      </c>
      <c r="C109" s="82" t="s">
        <v>205</v>
      </c>
      <c r="D109" s="122">
        <v>841</v>
      </c>
      <c r="E109" s="83">
        <v>900</v>
      </c>
      <c r="F109" s="83">
        <v>1128.26</v>
      </c>
      <c r="G109" s="48">
        <f t="shared" si="2"/>
        <v>1.2536222222222222</v>
      </c>
    </row>
    <row r="110" spans="2:7" x14ac:dyDescent="0.3">
      <c r="B110" s="82">
        <v>32389</v>
      </c>
      <c r="C110" s="82" t="s">
        <v>206</v>
      </c>
      <c r="D110" s="122">
        <v>1020</v>
      </c>
      <c r="E110" s="83">
        <v>1500</v>
      </c>
      <c r="F110" s="83">
        <v>1386.59</v>
      </c>
      <c r="G110" s="48">
        <f t="shared" si="2"/>
        <v>0.92439333333333329</v>
      </c>
    </row>
    <row r="111" spans="2:7" x14ac:dyDescent="0.3">
      <c r="B111" s="82">
        <v>3239</v>
      </c>
      <c r="C111" s="82" t="s">
        <v>207</v>
      </c>
      <c r="D111" s="122">
        <v>4482</v>
      </c>
      <c r="E111" s="83">
        <v>4417</v>
      </c>
      <c r="F111" s="83">
        <v>4635.03</v>
      </c>
      <c r="G111" s="48">
        <f t="shared" si="2"/>
        <v>1.0493615576182929</v>
      </c>
    </row>
    <row r="112" spans="2:7" x14ac:dyDescent="0.3">
      <c r="B112" s="82">
        <v>32391</v>
      </c>
      <c r="C112" s="82" t="s">
        <v>208</v>
      </c>
      <c r="D112" s="122">
        <v>482</v>
      </c>
      <c r="E112" s="83">
        <v>200</v>
      </c>
      <c r="F112" s="83">
        <v>66.36</v>
      </c>
      <c r="G112" s="48">
        <f t="shared" si="2"/>
        <v>0.33179999999999998</v>
      </c>
    </row>
    <row r="113" spans="2:7" x14ac:dyDescent="0.3">
      <c r="B113" s="82">
        <v>32399</v>
      </c>
      <c r="C113" s="82" t="s">
        <v>209</v>
      </c>
      <c r="D113" s="122">
        <v>4000</v>
      </c>
      <c r="E113" s="83">
        <v>4200</v>
      </c>
      <c r="F113" s="83">
        <v>4568.67</v>
      </c>
      <c r="G113" s="48">
        <f t="shared" si="2"/>
        <v>1.0877785714285715</v>
      </c>
    </row>
    <row r="114" spans="2:7" s="34" customFormat="1" x14ac:dyDescent="0.3">
      <c r="B114" s="80">
        <v>329</v>
      </c>
      <c r="C114" s="80" t="s">
        <v>210</v>
      </c>
      <c r="D114" s="149">
        <v>3986</v>
      </c>
      <c r="E114" s="81">
        <v>5036</v>
      </c>
      <c r="F114" s="111">
        <v>4664.1400000000003</v>
      </c>
      <c r="G114" s="53">
        <f t="shared" si="2"/>
        <v>0.9261596505162828</v>
      </c>
    </row>
    <row r="115" spans="2:7" x14ac:dyDescent="0.3">
      <c r="B115" s="82">
        <v>3292</v>
      </c>
      <c r="C115" s="82" t="s">
        <v>211</v>
      </c>
      <c r="D115" s="122">
        <v>1300</v>
      </c>
      <c r="E115" s="83">
        <v>1300</v>
      </c>
      <c r="F115" s="81">
        <v>1098.3900000000001</v>
      </c>
      <c r="G115" s="48">
        <f t="shared" si="2"/>
        <v>0.84491538461538473</v>
      </c>
    </row>
    <row r="116" spans="2:7" x14ac:dyDescent="0.3">
      <c r="B116" s="82">
        <v>32922</v>
      </c>
      <c r="C116" s="82" t="s">
        <v>212</v>
      </c>
      <c r="D116" s="122">
        <v>1300</v>
      </c>
      <c r="E116" s="83">
        <v>1100</v>
      </c>
      <c r="F116" s="83">
        <v>1098.3900000000001</v>
      </c>
      <c r="G116" s="48">
        <f t="shared" si="2"/>
        <v>0.99853636363636378</v>
      </c>
    </row>
    <row r="117" spans="2:7" x14ac:dyDescent="0.3">
      <c r="B117" s="82">
        <v>3293</v>
      </c>
      <c r="C117" s="82" t="s">
        <v>213</v>
      </c>
      <c r="D117" s="122">
        <v>0</v>
      </c>
      <c r="E117" s="83">
        <v>0</v>
      </c>
      <c r="F117" s="83">
        <v>0</v>
      </c>
      <c r="G117" s="48"/>
    </row>
    <row r="118" spans="2:7" x14ac:dyDescent="0.3">
      <c r="B118" s="82">
        <v>32931</v>
      </c>
      <c r="C118" s="82" t="s">
        <v>213</v>
      </c>
      <c r="D118" s="122">
        <v>0</v>
      </c>
      <c r="E118" s="83">
        <v>0</v>
      </c>
      <c r="F118" s="83">
        <v>0</v>
      </c>
      <c r="G118" s="48"/>
    </row>
    <row r="119" spans="2:7" x14ac:dyDescent="0.3">
      <c r="B119" s="82">
        <v>3294</v>
      </c>
      <c r="C119" s="82" t="s">
        <v>214</v>
      </c>
      <c r="D119" s="122">
        <v>36</v>
      </c>
      <c r="E119" s="83">
        <v>36</v>
      </c>
      <c r="F119" s="83">
        <v>0</v>
      </c>
      <c r="G119" s="48">
        <f t="shared" si="2"/>
        <v>0</v>
      </c>
    </row>
    <row r="120" spans="2:7" x14ac:dyDescent="0.3">
      <c r="B120" s="82">
        <v>32941</v>
      </c>
      <c r="C120" s="82" t="s">
        <v>215</v>
      </c>
      <c r="D120" s="122">
        <v>36</v>
      </c>
      <c r="E120" s="83">
        <v>36</v>
      </c>
      <c r="F120" s="83">
        <v>0</v>
      </c>
      <c r="G120" s="48">
        <f t="shared" si="2"/>
        <v>0</v>
      </c>
    </row>
    <row r="121" spans="2:7" x14ac:dyDescent="0.3">
      <c r="B121" s="82">
        <v>3295</v>
      </c>
      <c r="C121" s="82" t="s">
        <v>216</v>
      </c>
      <c r="D121" s="122">
        <v>1880</v>
      </c>
      <c r="E121" s="83">
        <v>1780</v>
      </c>
      <c r="F121" s="83">
        <v>1003.08</v>
      </c>
      <c r="G121" s="48">
        <f t="shared" si="2"/>
        <v>0.56352808988764047</v>
      </c>
    </row>
    <row r="122" spans="2:7" x14ac:dyDescent="0.3">
      <c r="B122" s="82">
        <v>32953</v>
      </c>
      <c r="C122" s="82" t="s">
        <v>217</v>
      </c>
      <c r="D122" s="122">
        <v>20</v>
      </c>
      <c r="E122" s="83">
        <v>100</v>
      </c>
      <c r="F122" s="83">
        <v>66.349999999999994</v>
      </c>
      <c r="G122" s="48">
        <f t="shared" si="2"/>
        <v>0.66349999999999998</v>
      </c>
    </row>
    <row r="123" spans="2:7" x14ac:dyDescent="0.3">
      <c r="B123" s="82">
        <v>32955</v>
      </c>
      <c r="C123" s="82" t="s">
        <v>218</v>
      </c>
      <c r="D123" s="122">
        <v>1660</v>
      </c>
      <c r="E123" s="83">
        <v>1660</v>
      </c>
      <c r="F123" s="83">
        <v>1664.12</v>
      </c>
      <c r="G123" s="48">
        <f t="shared" si="2"/>
        <v>1.0024819277108432</v>
      </c>
    </row>
    <row r="124" spans="2:7" x14ac:dyDescent="0.3">
      <c r="B124" s="82">
        <v>32959</v>
      </c>
      <c r="C124" s="82" t="s">
        <v>219</v>
      </c>
      <c r="D124" s="122">
        <v>20</v>
      </c>
      <c r="E124" s="83">
        <v>20</v>
      </c>
      <c r="F124" s="83">
        <v>12.61</v>
      </c>
      <c r="G124" s="48">
        <f t="shared" si="2"/>
        <v>0.63049999999999995</v>
      </c>
    </row>
    <row r="125" spans="2:7" x14ac:dyDescent="0.3">
      <c r="B125" s="82">
        <v>3296</v>
      </c>
      <c r="C125" s="82" t="s">
        <v>220</v>
      </c>
      <c r="D125" s="122">
        <v>650</v>
      </c>
      <c r="E125" s="83">
        <v>1800</v>
      </c>
      <c r="F125" s="83">
        <v>1724.47</v>
      </c>
      <c r="G125" s="48">
        <f t="shared" si="2"/>
        <v>0.95803888888888888</v>
      </c>
    </row>
    <row r="126" spans="2:7" x14ac:dyDescent="0.3">
      <c r="B126" s="82">
        <v>32961</v>
      </c>
      <c r="C126" s="82" t="s">
        <v>220</v>
      </c>
      <c r="D126" s="122">
        <v>650</v>
      </c>
      <c r="E126" s="83">
        <v>1800</v>
      </c>
      <c r="F126" s="83">
        <v>1724.47</v>
      </c>
      <c r="G126" s="48">
        <f t="shared" si="2"/>
        <v>0.95803888888888888</v>
      </c>
    </row>
    <row r="127" spans="2:7" x14ac:dyDescent="0.3">
      <c r="B127" s="82">
        <v>3299</v>
      </c>
      <c r="C127" s="82" t="s">
        <v>210</v>
      </c>
      <c r="D127" s="122">
        <v>120</v>
      </c>
      <c r="E127" s="83">
        <v>120</v>
      </c>
      <c r="F127" s="83">
        <v>98.2</v>
      </c>
      <c r="G127" s="48">
        <f t="shared" si="2"/>
        <v>0.81833333333333336</v>
      </c>
    </row>
    <row r="128" spans="2:7" x14ac:dyDescent="0.3">
      <c r="B128" s="82">
        <v>32991</v>
      </c>
      <c r="C128" s="82" t="s">
        <v>221</v>
      </c>
      <c r="D128" s="122">
        <v>0</v>
      </c>
      <c r="E128" s="83">
        <v>0</v>
      </c>
      <c r="F128" s="83">
        <v>0</v>
      </c>
      <c r="G128" s="48"/>
    </row>
    <row r="129" spans="2:7" x14ac:dyDescent="0.3">
      <c r="B129" s="82">
        <v>32999</v>
      </c>
      <c r="C129" s="82" t="s">
        <v>210</v>
      </c>
      <c r="D129" s="122">
        <v>120</v>
      </c>
      <c r="E129" s="83">
        <v>120</v>
      </c>
      <c r="F129" s="83">
        <v>98.2</v>
      </c>
      <c r="G129" s="48">
        <f t="shared" si="2"/>
        <v>0.81833333333333336</v>
      </c>
    </row>
    <row r="130" spans="2:7" s="34" customFormat="1" x14ac:dyDescent="0.3">
      <c r="B130" s="80">
        <v>34</v>
      </c>
      <c r="C130" s="80" t="s">
        <v>222</v>
      </c>
      <c r="D130" s="149">
        <v>1426</v>
      </c>
      <c r="E130" s="81">
        <v>1260</v>
      </c>
      <c r="F130" s="111">
        <v>1211.32</v>
      </c>
      <c r="G130" s="53">
        <f t="shared" si="2"/>
        <v>0.96136507936507931</v>
      </c>
    </row>
    <row r="131" spans="2:7" s="34" customFormat="1" x14ac:dyDescent="0.3">
      <c r="B131" s="80">
        <v>343</v>
      </c>
      <c r="C131" s="80" t="s">
        <v>223</v>
      </c>
      <c r="D131" s="149">
        <v>1426</v>
      </c>
      <c r="E131" s="81">
        <v>1260</v>
      </c>
      <c r="F131" s="81">
        <v>1211.32</v>
      </c>
      <c r="G131" s="53">
        <f t="shared" si="2"/>
        <v>0.96136507936507931</v>
      </c>
    </row>
    <row r="132" spans="2:7" x14ac:dyDescent="0.3">
      <c r="B132" s="82">
        <v>3431</v>
      </c>
      <c r="C132" s="82" t="s">
        <v>224</v>
      </c>
      <c r="D132" s="122">
        <v>1426</v>
      </c>
      <c r="E132" s="83">
        <v>1260</v>
      </c>
      <c r="F132" s="81">
        <v>1211.32</v>
      </c>
      <c r="G132" s="48">
        <f t="shared" si="2"/>
        <v>0.96136507936507931</v>
      </c>
    </row>
    <row r="133" spans="2:7" x14ac:dyDescent="0.3">
      <c r="B133" s="82">
        <v>34312</v>
      </c>
      <c r="C133" s="82" t="s">
        <v>224</v>
      </c>
      <c r="D133" s="122">
        <v>431</v>
      </c>
      <c r="E133" s="83">
        <v>560</v>
      </c>
      <c r="F133" s="83">
        <v>521.88</v>
      </c>
      <c r="G133" s="48">
        <f t="shared" si="2"/>
        <v>0.93192857142857144</v>
      </c>
    </row>
    <row r="134" spans="2:7" x14ac:dyDescent="0.3">
      <c r="B134" s="82">
        <v>34339</v>
      </c>
      <c r="C134" s="82" t="s">
        <v>225</v>
      </c>
      <c r="D134" s="122">
        <v>995</v>
      </c>
      <c r="E134" s="83">
        <v>700</v>
      </c>
      <c r="F134" s="83">
        <v>674.52</v>
      </c>
      <c r="G134" s="48">
        <f t="shared" si="2"/>
        <v>0.96360000000000001</v>
      </c>
    </row>
    <row r="135" spans="2:7" x14ac:dyDescent="0.3">
      <c r="B135" s="80">
        <v>36</v>
      </c>
      <c r="C135" s="80" t="s">
        <v>226</v>
      </c>
      <c r="D135" s="122">
        <v>0</v>
      </c>
      <c r="E135" s="81">
        <v>0</v>
      </c>
      <c r="F135" s="83">
        <f>1211.32-F134-F133</f>
        <v>14.919999999999959</v>
      </c>
      <c r="G135" s="48"/>
    </row>
    <row r="136" spans="2:7" x14ac:dyDescent="0.3">
      <c r="B136" s="80">
        <v>363</v>
      </c>
      <c r="C136" s="80" t="s">
        <v>227</v>
      </c>
      <c r="D136" s="122">
        <v>0</v>
      </c>
      <c r="E136" s="81">
        <v>0</v>
      </c>
      <c r="F136" s="81">
        <v>0</v>
      </c>
      <c r="G136" s="48"/>
    </row>
    <row r="137" spans="2:7" x14ac:dyDescent="0.3">
      <c r="B137" s="82">
        <v>3631</v>
      </c>
      <c r="C137" s="85" t="s">
        <v>228</v>
      </c>
      <c r="D137" s="122">
        <v>0</v>
      </c>
      <c r="E137" s="86">
        <v>0</v>
      </c>
      <c r="F137" s="81">
        <v>0</v>
      </c>
      <c r="G137" s="48"/>
    </row>
    <row r="138" spans="2:7" ht="43.2" x14ac:dyDescent="0.3">
      <c r="B138" s="82">
        <v>36319</v>
      </c>
      <c r="C138" s="87" t="s">
        <v>229</v>
      </c>
      <c r="D138" s="122">
        <v>0</v>
      </c>
      <c r="E138" s="88">
        <v>0</v>
      </c>
      <c r="F138" s="86">
        <v>0</v>
      </c>
      <c r="G138" s="48"/>
    </row>
    <row r="139" spans="2:7" ht="28.8" x14ac:dyDescent="0.3">
      <c r="B139" s="89">
        <v>368</v>
      </c>
      <c r="C139" s="90" t="s">
        <v>230</v>
      </c>
      <c r="D139" s="122">
        <v>0</v>
      </c>
      <c r="E139" s="91">
        <v>0</v>
      </c>
      <c r="F139" s="88">
        <v>0</v>
      </c>
      <c r="G139" s="48"/>
    </row>
    <row r="140" spans="2:7" ht="28.8" x14ac:dyDescent="0.3">
      <c r="B140" s="92">
        <v>3681</v>
      </c>
      <c r="C140" s="93" t="s">
        <v>231</v>
      </c>
      <c r="D140" s="122">
        <v>0</v>
      </c>
      <c r="E140" s="94">
        <v>0</v>
      </c>
      <c r="F140" s="91">
        <v>0</v>
      </c>
      <c r="G140" s="48"/>
    </row>
    <row r="141" spans="2:7" ht="43.2" x14ac:dyDescent="0.3">
      <c r="B141" s="95" t="s">
        <v>388</v>
      </c>
      <c r="C141" s="96" t="s">
        <v>232</v>
      </c>
      <c r="D141" s="122">
        <v>0</v>
      </c>
      <c r="E141" s="97">
        <v>0</v>
      </c>
      <c r="F141" s="94">
        <v>0</v>
      </c>
      <c r="G141" s="48"/>
    </row>
    <row r="142" spans="2:7" x14ac:dyDescent="0.3">
      <c r="B142" s="80">
        <v>369</v>
      </c>
      <c r="C142" s="80" t="s">
        <v>233</v>
      </c>
      <c r="D142" s="122">
        <v>0</v>
      </c>
      <c r="E142" s="81">
        <v>0</v>
      </c>
      <c r="F142" s="97">
        <v>0</v>
      </c>
      <c r="G142" s="48"/>
    </row>
    <row r="143" spans="2:7" x14ac:dyDescent="0.3">
      <c r="B143" s="82">
        <v>3691</v>
      </c>
      <c r="C143" s="85" t="s">
        <v>234</v>
      </c>
      <c r="D143" s="122">
        <v>0</v>
      </c>
      <c r="E143" s="86">
        <v>0</v>
      </c>
      <c r="F143" s="81">
        <v>0</v>
      </c>
      <c r="G143" s="48"/>
    </row>
    <row r="144" spans="2:7" ht="28.8" x14ac:dyDescent="0.3">
      <c r="B144" s="82">
        <v>36911</v>
      </c>
      <c r="C144" s="87" t="s">
        <v>234</v>
      </c>
      <c r="D144" s="122">
        <v>0</v>
      </c>
      <c r="E144" s="88">
        <v>0</v>
      </c>
      <c r="F144" s="86">
        <v>0</v>
      </c>
      <c r="G144" s="48"/>
    </row>
    <row r="145" spans="2:7" ht="46.8" x14ac:dyDescent="0.3">
      <c r="B145" s="98">
        <v>37</v>
      </c>
      <c r="C145" s="99" t="s">
        <v>235</v>
      </c>
      <c r="D145" s="122">
        <v>0</v>
      </c>
      <c r="E145" s="100">
        <v>0</v>
      </c>
      <c r="F145" s="88">
        <v>0</v>
      </c>
      <c r="G145" s="48"/>
    </row>
    <row r="146" spans="2:7" ht="28.8" x14ac:dyDescent="0.3">
      <c r="B146" s="98">
        <v>372</v>
      </c>
      <c r="C146" s="90" t="s">
        <v>236</v>
      </c>
      <c r="D146" s="122">
        <v>0</v>
      </c>
      <c r="E146" s="91">
        <v>0</v>
      </c>
      <c r="F146" s="100">
        <v>0</v>
      </c>
      <c r="G146" s="48"/>
    </row>
    <row r="147" spans="2:7" ht="28.8" x14ac:dyDescent="0.3">
      <c r="B147" s="98">
        <v>3721</v>
      </c>
      <c r="C147" s="90" t="s">
        <v>237</v>
      </c>
      <c r="D147" s="122">
        <v>0</v>
      </c>
      <c r="E147" s="91">
        <v>0</v>
      </c>
      <c r="F147" s="91">
        <v>0</v>
      </c>
      <c r="G147" s="48"/>
    </row>
    <row r="148" spans="2:7" x14ac:dyDescent="0.3">
      <c r="B148" s="84" t="s">
        <v>274</v>
      </c>
      <c r="C148" s="96" t="s">
        <v>238</v>
      </c>
      <c r="D148" s="122">
        <v>0</v>
      </c>
      <c r="E148" s="97">
        <v>0</v>
      </c>
      <c r="F148" s="91">
        <v>0</v>
      </c>
      <c r="G148" s="48"/>
    </row>
    <row r="149" spans="2:7" x14ac:dyDescent="0.3">
      <c r="B149" s="84" t="s">
        <v>275</v>
      </c>
      <c r="C149" s="96" t="s">
        <v>239</v>
      </c>
      <c r="D149" s="122">
        <v>0</v>
      </c>
      <c r="E149" s="97">
        <v>0</v>
      </c>
      <c r="F149" s="97">
        <v>0</v>
      </c>
      <c r="G149" s="48"/>
    </row>
    <row r="150" spans="2:7" x14ac:dyDescent="0.3">
      <c r="B150" s="84" t="s">
        <v>276</v>
      </c>
      <c r="C150" s="96" t="s">
        <v>240</v>
      </c>
      <c r="D150" s="122">
        <v>0</v>
      </c>
      <c r="E150" s="97">
        <v>0</v>
      </c>
      <c r="F150" s="97">
        <v>0</v>
      </c>
      <c r="G150" s="48"/>
    </row>
    <row r="151" spans="2:7" ht="28.8" x14ac:dyDescent="0.3">
      <c r="B151" s="84" t="s">
        <v>277</v>
      </c>
      <c r="C151" s="96" t="s">
        <v>241</v>
      </c>
      <c r="D151" s="122">
        <v>0</v>
      </c>
      <c r="E151" s="97">
        <v>0</v>
      </c>
      <c r="F151" s="97">
        <v>0</v>
      </c>
      <c r="G151" s="48"/>
    </row>
    <row r="152" spans="2:7" x14ac:dyDescent="0.3">
      <c r="B152" s="84" t="s">
        <v>278</v>
      </c>
      <c r="C152" s="96" t="s">
        <v>242</v>
      </c>
      <c r="D152" s="122">
        <v>0</v>
      </c>
      <c r="E152" s="97">
        <v>0</v>
      </c>
      <c r="F152" s="97">
        <v>0</v>
      </c>
      <c r="G152" s="48"/>
    </row>
    <row r="153" spans="2:7" ht="43.2" x14ac:dyDescent="0.3">
      <c r="B153" s="84" t="s">
        <v>279</v>
      </c>
      <c r="C153" s="96" t="s">
        <v>243</v>
      </c>
      <c r="D153" s="122">
        <v>0</v>
      </c>
      <c r="E153" s="97">
        <v>0</v>
      </c>
      <c r="F153" s="97">
        <v>0</v>
      </c>
      <c r="G153" s="48"/>
    </row>
    <row r="154" spans="2:7" ht="28.8" x14ac:dyDescent="0.3">
      <c r="B154" s="84" t="s">
        <v>280</v>
      </c>
      <c r="C154" s="96" t="s">
        <v>244</v>
      </c>
      <c r="D154" s="122">
        <v>0</v>
      </c>
      <c r="E154" s="97">
        <v>0</v>
      </c>
      <c r="F154" s="97">
        <v>0</v>
      </c>
      <c r="G154" s="48"/>
    </row>
    <row r="155" spans="2:7" x14ac:dyDescent="0.3">
      <c r="B155" s="84" t="s">
        <v>281</v>
      </c>
      <c r="C155" s="96" t="s">
        <v>245</v>
      </c>
      <c r="D155" s="122">
        <v>0</v>
      </c>
      <c r="E155" s="97">
        <v>0</v>
      </c>
      <c r="F155" s="97">
        <v>0</v>
      </c>
      <c r="G155" s="48"/>
    </row>
    <row r="156" spans="2:7" x14ac:dyDescent="0.3">
      <c r="B156" s="84" t="s">
        <v>282</v>
      </c>
      <c r="C156" s="96" t="s">
        <v>246</v>
      </c>
      <c r="D156" s="122">
        <v>0</v>
      </c>
      <c r="E156" s="97">
        <v>0</v>
      </c>
      <c r="F156" s="97">
        <v>0</v>
      </c>
      <c r="G156" s="48"/>
    </row>
    <row r="157" spans="2:7" s="34" customFormat="1" ht="15.6" x14ac:dyDescent="0.3">
      <c r="B157" s="101">
        <v>38</v>
      </c>
      <c r="C157" s="99" t="s">
        <v>247</v>
      </c>
      <c r="D157" s="149">
        <v>234</v>
      </c>
      <c r="E157" s="100">
        <v>234</v>
      </c>
      <c r="F157" s="150">
        <v>233.99</v>
      </c>
      <c r="G157" s="53">
        <f t="shared" ref="G157:G168" si="3">F157/E157</f>
        <v>0.999957264957265</v>
      </c>
    </row>
    <row r="158" spans="2:7" s="34" customFormat="1" ht="15.6" x14ac:dyDescent="0.3">
      <c r="B158" s="80">
        <v>381</v>
      </c>
      <c r="C158" s="90" t="s">
        <v>248</v>
      </c>
      <c r="D158" s="149">
        <v>234</v>
      </c>
      <c r="E158" s="91">
        <v>234</v>
      </c>
      <c r="F158" s="100">
        <v>233.99</v>
      </c>
      <c r="G158" s="53">
        <f t="shared" si="3"/>
        <v>0.999957264957265</v>
      </c>
    </row>
    <row r="159" spans="2:7" s="34" customFormat="1" x14ac:dyDescent="0.3">
      <c r="B159" s="98">
        <v>3811</v>
      </c>
      <c r="C159" s="90" t="s">
        <v>249</v>
      </c>
      <c r="D159" s="149">
        <v>234</v>
      </c>
      <c r="E159" s="91">
        <v>234</v>
      </c>
      <c r="F159" s="91">
        <v>233.99</v>
      </c>
      <c r="G159" s="53">
        <f t="shared" si="3"/>
        <v>0.999957264957265</v>
      </c>
    </row>
    <row r="160" spans="2:7" ht="28.8" x14ac:dyDescent="0.3">
      <c r="B160" s="84" t="s">
        <v>283</v>
      </c>
      <c r="C160" s="87" t="s">
        <v>250</v>
      </c>
      <c r="D160" s="122">
        <v>0</v>
      </c>
      <c r="E160" s="88">
        <v>0</v>
      </c>
      <c r="F160" s="91">
        <v>0</v>
      </c>
      <c r="G160" s="48"/>
    </row>
    <row r="161" spans="2:8" x14ac:dyDescent="0.3">
      <c r="B161" s="84" t="s">
        <v>284</v>
      </c>
      <c r="C161" s="87" t="s">
        <v>251</v>
      </c>
      <c r="D161" s="122">
        <v>0</v>
      </c>
      <c r="E161" s="88">
        <v>0</v>
      </c>
      <c r="F161" s="88">
        <v>0</v>
      </c>
      <c r="G161" s="48"/>
    </row>
    <row r="162" spans="2:8" ht="28.8" x14ac:dyDescent="0.3">
      <c r="B162" s="84" t="s">
        <v>285</v>
      </c>
      <c r="C162" s="87" t="s">
        <v>252</v>
      </c>
      <c r="D162" s="122">
        <v>0</v>
      </c>
      <c r="E162" s="88">
        <v>0</v>
      </c>
      <c r="F162" s="88">
        <v>0</v>
      </c>
      <c r="G162" s="48"/>
    </row>
    <row r="163" spans="2:8" ht="28.8" x14ac:dyDescent="0.3">
      <c r="B163" s="84" t="s">
        <v>286</v>
      </c>
      <c r="C163" s="87" t="s">
        <v>253</v>
      </c>
      <c r="D163" s="122">
        <v>0</v>
      </c>
      <c r="E163" s="88">
        <v>0</v>
      </c>
      <c r="F163" s="88">
        <v>0</v>
      </c>
      <c r="G163" s="48"/>
    </row>
    <row r="164" spans="2:8" x14ac:dyDescent="0.3">
      <c r="B164" s="84" t="s">
        <v>287</v>
      </c>
      <c r="C164" s="87" t="s">
        <v>254</v>
      </c>
      <c r="D164" s="122">
        <v>0</v>
      </c>
      <c r="E164" s="88">
        <v>0</v>
      </c>
      <c r="F164" s="88">
        <v>0</v>
      </c>
      <c r="G164" s="48"/>
    </row>
    <row r="165" spans="2:8" x14ac:dyDescent="0.3">
      <c r="B165" s="84" t="s">
        <v>288</v>
      </c>
      <c r="C165" s="87" t="s">
        <v>255</v>
      </c>
      <c r="D165" s="122">
        <v>0</v>
      </c>
      <c r="E165" s="88">
        <v>0</v>
      </c>
      <c r="F165" s="88">
        <v>0</v>
      </c>
      <c r="G165" s="48"/>
    </row>
    <row r="166" spans="2:8" x14ac:dyDescent="0.3">
      <c r="B166" s="84" t="s">
        <v>289</v>
      </c>
      <c r="C166" s="87" t="s">
        <v>256</v>
      </c>
      <c r="D166" s="122">
        <v>0</v>
      </c>
      <c r="E166" s="88">
        <v>0</v>
      </c>
      <c r="F166" s="88">
        <v>0</v>
      </c>
      <c r="G166" s="48"/>
    </row>
    <row r="167" spans="2:8" ht="28.8" x14ac:dyDescent="0.3">
      <c r="B167" s="84" t="s">
        <v>290</v>
      </c>
      <c r="C167" s="87" t="s">
        <v>257</v>
      </c>
      <c r="D167" s="122"/>
      <c r="E167" s="88">
        <v>0</v>
      </c>
      <c r="F167" s="88">
        <v>0</v>
      </c>
      <c r="G167" s="48"/>
      <c r="H167" s="114"/>
    </row>
    <row r="168" spans="2:8" x14ac:dyDescent="0.3">
      <c r="B168" s="84" t="s">
        <v>291</v>
      </c>
      <c r="C168" s="87" t="s">
        <v>258</v>
      </c>
      <c r="D168" s="122">
        <v>234</v>
      </c>
      <c r="E168" s="88">
        <v>234</v>
      </c>
      <c r="F168" s="88">
        <v>233.99</v>
      </c>
      <c r="G168" s="48">
        <f t="shared" si="3"/>
        <v>0.999957264957265</v>
      </c>
      <c r="H168" s="114"/>
    </row>
    <row r="169" spans="2:8" x14ac:dyDescent="0.3">
      <c r="B169" s="102" t="s">
        <v>294</v>
      </c>
      <c r="C169" s="63" t="s">
        <v>292</v>
      </c>
      <c r="D169" s="112">
        <v>0</v>
      </c>
      <c r="E169" s="69"/>
      <c r="F169" s="88">
        <v>0</v>
      </c>
      <c r="G169" s="48"/>
      <c r="H169" s="114"/>
    </row>
    <row r="170" spans="2:8" x14ac:dyDescent="0.3">
      <c r="B170" s="64" t="s">
        <v>295</v>
      </c>
      <c r="C170" s="65" t="s">
        <v>292</v>
      </c>
      <c r="D170" s="113">
        <v>20000</v>
      </c>
      <c r="E170" s="70">
        <f>E171</f>
        <v>20000</v>
      </c>
      <c r="F170" s="70">
        <f>F171</f>
        <v>21850.78</v>
      </c>
      <c r="G170" s="130">
        <f>G171</f>
        <v>1.0925389999999999</v>
      </c>
      <c r="H170" s="127"/>
    </row>
    <row r="171" spans="2:8" s="34" customFormat="1" ht="15.6" x14ac:dyDescent="0.3">
      <c r="B171" s="101">
        <v>32</v>
      </c>
      <c r="C171" s="101" t="s">
        <v>13</v>
      </c>
      <c r="D171" s="149">
        <v>20000</v>
      </c>
      <c r="E171" s="103">
        <f>E179</f>
        <v>20000</v>
      </c>
      <c r="F171" s="103">
        <f>F179</f>
        <v>21850.78</v>
      </c>
      <c r="G171" s="129">
        <f>G179</f>
        <v>1.0925389999999999</v>
      </c>
      <c r="H171" s="128"/>
    </row>
    <row r="172" spans="2:8" s="34" customFormat="1" x14ac:dyDescent="0.3">
      <c r="B172" s="80">
        <v>322</v>
      </c>
      <c r="C172" s="80" t="s">
        <v>162</v>
      </c>
      <c r="D172" s="149">
        <v>0</v>
      </c>
      <c r="E172" s="81">
        <v>0</v>
      </c>
      <c r="F172" s="81">
        <v>0</v>
      </c>
      <c r="G172" s="53"/>
      <c r="H172" s="151"/>
    </row>
    <row r="173" spans="2:8" x14ac:dyDescent="0.3">
      <c r="B173" s="82">
        <v>3221</v>
      </c>
      <c r="C173" s="82" t="s">
        <v>163</v>
      </c>
      <c r="D173" s="122">
        <v>0</v>
      </c>
      <c r="E173" s="83">
        <v>0</v>
      </c>
      <c r="F173" s="83">
        <v>0</v>
      </c>
      <c r="G173" s="48"/>
      <c r="H173" s="114"/>
    </row>
    <row r="174" spans="2:8" x14ac:dyDescent="0.3">
      <c r="B174" s="82">
        <v>32211</v>
      </c>
      <c r="C174" s="82" t="s">
        <v>164</v>
      </c>
      <c r="D174" s="122">
        <v>0</v>
      </c>
      <c r="E174" s="83">
        <v>0</v>
      </c>
      <c r="F174" s="83">
        <v>0</v>
      </c>
      <c r="G174" s="48"/>
    </row>
    <row r="175" spans="2:8" x14ac:dyDescent="0.3">
      <c r="B175" s="82">
        <v>32212</v>
      </c>
      <c r="C175" s="82" t="s">
        <v>165</v>
      </c>
      <c r="D175" s="122">
        <v>0</v>
      </c>
      <c r="E175" s="83">
        <v>0</v>
      </c>
      <c r="F175" s="83">
        <v>0</v>
      </c>
      <c r="G175" s="48"/>
    </row>
    <row r="176" spans="2:8" x14ac:dyDescent="0.3">
      <c r="B176" s="82">
        <v>32214</v>
      </c>
      <c r="C176" s="82" t="s">
        <v>166</v>
      </c>
      <c r="D176" s="122">
        <v>0</v>
      </c>
      <c r="E176" s="83">
        <v>0</v>
      </c>
      <c r="F176" s="83">
        <v>0</v>
      </c>
      <c r="G176" s="48"/>
    </row>
    <row r="177" spans="2:10" x14ac:dyDescent="0.3">
      <c r="B177" s="82">
        <v>32216</v>
      </c>
      <c r="C177" s="82" t="s">
        <v>167</v>
      </c>
      <c r="D177" s="122"/>
      <c r="E177" s="83">
        <v>0</v>
      </c>
      <c r="F177" s="83">
        <v>0</v>
      </c>
      <c r="G177" s="48"/>
    </row>
    <row r="178" spans="2:10" x14ac:dyDescent="0.3">
      <c r="B178" s="82">
        <v>32219</v>
      </c>
      <c r="C178" s="82" t="s">
        <v>168</v>
      </c>
      <c r="D178" s="122"/>
      <c r="E178" s="83">
        <v>0</v>
      </c>
      <c r="F178" s="83">
        <v>0</v>
      </c>
      <c r="G178" s="48"/>
      <c r="H178" s="114"/>
      <c r="I178" s="114"/>
      <c r="J178" s="114"/>
    </row>
    <row r="179" spans="2:10" x14ac:dyDescent="0.3">
      <c r="B179" s="82">
        <v>3222</v>
      </c>
      <c r="C179" s="82" t="s">
        <v>169</v>
      </c>
      <c r="D179" s="122">
        <v>20000</v>
      </c>
      <c r="E179" s="83">
        <v>20000</v>
      </c>
      <c r="F179" s="83">
        <v>21850.78</v>
      </c>
      <c r="G179" s="48">
        <f>F179/E179</f>
        <v>1.0925389999999999</v>
      </c>
      <c r="H179" s="114"/>
      <c r="I179" s="114"/>
      <c r="J179" s="114"/>
    </row>
    <row r="180" spans="2:10" x14ac:dyDescent="0.3">
      <c r="B180" s="82">
        <v>32221</v>
      </c>
      <c r="C180" s="82" t="s">
        <v>170</v>
      </c>
      <c r="D180" s="122">
        <v>20000</v>
      </c>
      <c r="E180" s="83">
        <v>20000</v>
      </c>
      <c r="F180" s="83">
        <v>21850.78</v>
      </c>
      <c r="G180" s="48">
        <f>F180/E180</f>
        <v>1.0925389999999999</v>
      </c>
      <c r="H180" s="114"/>
      <c r="I180" s="114"/>
      <c r="J180" s="114"/>
    </row>
    <row r="181" spans="2:10" x14ac:dyDescent="0.3">
      <c r="B181" s="82">
        <v>3223</v>
      </c>
      <c r="C181" s="82" t="s">
        <v>171</v>
      </c>
      <c r="D181" s="122">
        <v>0</v>
      </c>
      <c r="E181" s="83">
        <v>0</v>
      </c>
      <c r="F181" s="83">
        <v>0</v>
      </c>
      <c r="G181" s="48"/>
      <c r="H181" s="114"/>
      <c r="I181" s="114"/>
      <c r="J181" s="114"/>
    </row>
    <row r="182" spans="2:10" x14ac:dyDescent="0.3">
      <c r="B182" s="82">
        <v>32231</v>
      </c>
      <c r="C182" s="82" t="s">
        <v>172</v>
      </c>
      <c r="D182" s="122">
        <v>0</v>
      </c>
      <c r="E182" s="83">
        <v>0</v>
      </c>
      <c r="F182" s="83">
        <v>0</v>
      </c>
      <c r="G182" s="48"/>
      <c r="H182" s="114"/>
      <c r="I182" s="114"/>
      <c r="J182" s="114"/>
    </row>
    <row r="183" spans="2:10" x14ac:dyDescent="0.3">
      <c r="B183" s="82">
        <v>32233</v>
      </c>
      <c r="C183" s="82" t="s">
        <v>173</v>
      </c>
      <c r="D183" s="122">
        <v>0</v>
      </c>
      <c r="E183" s="83">
        <v>0</v>
      </c>
      <c r="F183" s="83">
        <v>0</v>
      </c>
      <c r="G183" s="48"/>
      <c r="H183" s="114"/>
      <c r="I183" s="114"/>
      <c r="J183" s="114"/>
    </row>
    <row r="184" spans="2:10" x14ac:dyDescent="0.3">
      <c r="B184" s="82">
        <v>32234</v>
      </c>
      <c r="C184" s="82" t="s">
        <v>174</v>
      </c>
      <c r="D184" s="122">
        <v>0</v>
      </c>
      <c r="E184" s="83">
        <v>0</v>
      </c>
      <c r="F184" s="83">
        <v>0</v>
      </c>
      <c r="G184" s="48"/>
      <c r="H184" s="114"/>
      <c r="I184" s="114"/>
      <c r="J184" s="114"/>
    </row>
    <row r="185" spans="2:10" x14ac:dyDescent="0.3">
      <c r="B185" s="82">
        <v>3224</v>
      </c>
      <c r="C185" s="82" t="s">
        <v>176</v>
      </c>
      <c r="D185" s="122">
        <v>0</v>
      </c>
      <c r="E185" s="83">
        <v>0</v>
      </c>
      <c r="F185" s="83">
        <v>0</v>
      </c>
      <c r="G185" s="48"/>
      <c r="H185" s="114"/>
      <c r="I185" s="114"/>
      <c r="J185" s="114"/>
    </row>
    <row r="186" spans="2:10" x14ac:dyDescent="0.3">
      <c r="B186" s="82">
        <v>32241</v>
      </c>
      <c r="C186" s="82" t="s">
        <v>177</v>
      </c>
      <c r="D186" s="122">
        <v>0</v>
      </c>
      <c r="E186" s="83">
        <v>0</v>
      </c>
      <c r="F186" s="83">
        <v>0</v>
      </c>
      <c r="G186" s="48"/>
      <c r="H186" s="114"/>
      <c r="I186" s="114"/>
      <c r="J186" s="114"/>
    </row>
    <row r="187" spans="2:10" x14ac:dyDescent="0.3">
      <c r="B187" s="82">
        <v>32242</v>
      </c>
      <c r="C187" s="82" t="s">
        <v>293</v>
      </c>
      <c r="D187" s="122">
        <v>0</v>
      </c>
      <c r="E187" s="83">
        <v>0</v>
      </c>
      <c r="F187" s="83">
        <v>0</v>
      </c>
      <c r="G187" s="48"/>
      <c r="H187" s="114"/>
      <c r="I187" s="114"/>
      <c r="J187" s="114"/>
    </row>
    <row r="188" spans="2:10" x14ac:dyDescent="0.3">
      <c r="B188" s="82">
        <v>3225</v>
      </c>
      <c r="C188" s="82" t="s">
        <v>179</v>
      </c>
      <c r="D188" s="122"/>
      <c r="E188" s="83">
        <v>0</v>
      </c>
      <c r="F188" s="83">
        <v>0</v>
      </c>
      <c r="G188" s="48"/>
      <c r="H188" s="114"/>
      <c r="I188" s="114"/>
      <c r="J188" s="114"/>
    </row>
    <row r="189" spans="2:10" x14ac:dyDescent="0.3">
      <c r="B189" s="82">
        <v>32251</v>
      </c>
      <c r="C189" s="82" t="s">
        <v>179</v>
      </c>
      <c r="D189" s="122"/>
      <c r="E189" s="83">
        <v>0</v>
      </c>
      <c r="F189" s="83">
        <v>0</v>
      </c>
      <c r="G189" s="48"/>
      <c r="H189" s="114"/>
      <c r="I189" s="114"/>
      <c r="J189" s="114"/>
    </row>
    <row r="190" spans="2:10" x14ac:dyDescent="0.3">
      <c r="B190" s="102" t="s">
        <v>296</v>
      </c>
      <c r="C190" s="63" t="s">
        <v>389</v>
      </c>
      <c r="D190" s="112">
        <v>613</v>
      </c>
      <c r="E190" s="69">
        <v>613</v>
      </c>
      <c r="F190" s="69"/>
      <c r="G190" s="48"/>
      <c r="H190" s="115"/>
      <c r="I190" s="60"/>
      <c r="J190" s="114"/>
    </row>
    <row r="191" spans="2:10" x14ac:dyDescent="0.3">
      <c r="B191" s="64" t="s">
        <v>390</v>
      </c>
      <c r="C191" s="65" t="s">
        <v>389</v>
      </c>
      <c r="D191" s="113">
        <v>613</v>
      </c>
      <c r="E191" s="70">
        <f>E192</f>
        <v>613</v>
      </c>
      <c r="F191" s="70"/>
      <c r="G191" s="123">
        <f>F190/E191</f>
        <v>0</v>
      </c>
      <c r="H191" s="116"/>
      <c r="I191" s="61"/>
      <c r="J191" s="114"/>
    </row>
    <row r="192" spans="2:10" s="34" customFormat="1" x14ac:dyDescent="0.3">
      <c r="B192" s="80">
        <v>329</v>
      </c>
      <c r="C192" s="80" t="s">
        <v>210</v>
      </c>
      <c r="D192" s="112">
        <v>613</v>
      </c>
      <c r="E192" s="81">
        <v>613</v>
      </c>
      <c r="F192" s="81">
        <v>0</v>
      </c>
      <c r="G192" s="131">
        <f>F191/E192</f>
        <v>0</v>
      </c>
      <c r="H192" s="115"/>
      <c r="I192" s="60"/>
      <c r="J192" s="151"/>
    </row>
    <row r="193" spans="2:7" x14ac:dyDescent="0.3">
      <c r="B193" s="82">
        <v>3292</v>
      </c>
      <c r="C193" s="82" t="s">
        <v>211</v>
      </c>
      <c r="D193" s="122">
        <v>0</v>
      </c>
      <c r="E193" s="83">
        <v>0</v>
      </c>
      <c r="F193" s="83">
        <v>0</v>
      </c>
      <c r="G193" s="48"/>
    </row>
    <row r="194" spans="2:7" x14ac:dyDescent="0.3">
      <c r="B194" s="82">
        <v>32922</v>
      </c>
      <c r="C194" s="82" t="s">
        <v>212</v>
      </c>
      <c r="D194" s="122">
        <v>0</v>
      </c>
      <c r="E194" s="83">
        <v>0</v>
      </c>
      <c r="F194" s="83">
        <v>0</v>
      </c>
      <c r="G194" s="48"/>
    </row>
    <row r="195" spans="2:7" x14ac:dyDescent="0.3">
      <c r="B195" s="82">
        <v>3293</v>
      </c>
      <c r="C195" s="82" t="s">
        <v>213</v>
      </c>
      <c r="D195" s="122">
        <v>0</v>
      </c>
      <c r="E195" s="83">
        <v>0</v>
      </c>
      <c r="F195" s="83">
        <v>0</v>
      </c>
      <c r="G195" s="48"/>
    </row>
    <row r="196" spans="2:7" x14ac:dyDescent="0.3">
      <c r="B196" s="82">
        <v>32931</v>
      </c>
      <c r="C196" s="82" t="s">
        <v>213</v>
      </c>
      <c r="D196" s="122">
        <v>0</v>
      </c>
      <c r="E196" s="83">
        <v>0</v>
      </c>
      <c r="F196" s="83">
        <v>0</v>
      </c>
      <c r="G196" s="48"/>
    </row>
    <row r="197" spans="2:7" x14ac:dyDescent="0.3">
      <c r="B197" s="82">
        <v>3294</v>
      </c>
      <c r="C197" s="82" t="s">
        <v>214</v>
      </c>
      <c r="D197" s="122">
        <v>0</v>
      </c>
      <c r="E197" s="83">
        <v>0</v>
      </c>
      <c r="F197" s="83">
        <v>0</v>
      </c>
      <c r="G197" s="48"/>
    </row>
    <row r="198" spans="2:7" x14ac:dyDescent="0.3">
      <c r="B198" s="82">
        <v>32941</v>
      </c>
      <c r="C198" s="82" t="s">
        <v>215</v>
      </c>
      <c r="D198" s="122">
        <v>0</v>
      </c>
      <c r="E198" s="83">
        <v>0</v>
      </c>
      <c r="F198" s="83">
        <v>0</v>
      </c>
      <c r="G198" s="48"/>
    </row>
    <row r="199" spans="2:7" x14ac:dyDescent="0.3">
      <c r="B199" s="82">
        <v>3299</v>
      </c>
      <c r="C199" s="82" t="s">
        <v>210</v>
      </c>
      <c r="D199" s="122">
        <v>613</v>
      </c>
      <c r="E199" s="83">
        <v>613</v>
      </c>
      <c r="F199" s="83">
        <v>0</v>
      </c>
      <c r="G199" s="48">
        <f>F198/E199</f>
        <v>0</v>
      </c>
    </row>
    <row r="200" spans="2:7" x14ac:dyDescent="0.3">
      <c r="B200" s="82">
        <v>32991</v>
      </c>
      <c r="C200" s="82" t="s">
        <v>221</v>
      </c>
      <c r="D200" s="122">
        <v>0</v>
      </c>
      <c r="E200" s="83">
        <v>0</v>
      </c>
      <c r="F200" s="83">
        <v>0</v>
      </c>
      <c r="G200" s="48"/>
    </row>
    <row r="201" spans="2:7" x14ac:dyDescent="0.3">
      <c r="B201" s="82">
        <v>32999</v>
      </c>
      <c r="C201" s="82" t="s">
        <v>210</v>
      </c>
      <c r="D201" s="122">
        <v>613</v>
      </c>
      <c r="E201" s="83">
        <v>613</v>
      </c>
      <c r="F201" s="83">
        <v>0</v>
      </c>
      <c r="G201" s="48">
        <f>F200/E201</f>
        <v>0</v>
      </c>
    </row>
    <row r="202" spans="2:7" x14ac:dyDescent="0.3">
      <c r="B202" s="82"/>
      <c r="C202" s="87"/>
      <c r="D202" s="122">
        <v>0</v>
      </c>
      <c r="E202" s="88">
        <v>0</v>
      </c>
      <c r="F202" s="88">
        <v>0</v>
      </c>
      <c r="G202" s="48"/>
    </row>
    <row r="203" spans="2:7" x14ac:dyDescent="0.3">
      <c r="B203" s="82"/>
      <c r="C203" s="87"/>
      <c r="D203" s="122">
        <v>0</v>
      </c>
      <c r="E203" s="88">
        <v>0</v>
      </c>
      <c r="F203" s="88"/>
      <c r="G203" s="48"/>
    </row>
    <row r="204" spans="2:7" x14ac:dyDescent="0.3">
      <c r="B204" s="104" t="s">
        <v>297</v>
      </c>
      <c r="C204" s="105" t="s">
        <v>298</v>
      </c>
      <c r="D204" s="117">
        <v>51361</v>
      </c>
      <c r="E204" s="106">
        <v>39861</v>
      </c>
      <c r="F204" s="106">
        <v>32272.92</v>
      </c>
      <c r="G204" s="106"/>
    </row>
    <row r="205" spans="2:7" ht="31.2" x14ac:dyDescent="0.3">
      <c r="B205" s="107">
        <v>4</v>
      </c>
      <c r="C205" s="108" t="s">
        <v>6</v>
      </c>
      <c r="D205" s="118">
        <v>51361</v>
      </c>
      <c r="E205" s="109">
        <v>39861</v>
      </c>
      <c r="F205" s="109">
        <v>32272.92</v>
      </c>
      <c r="G205" s="125">
        <v>0.01</v>
      </c>
    </row>
    <row r="206" spans="2:7" s="34" customFormat="1" x14ac:dyDescent="0.3">
      <c r="B206" s="80">
        <v>42</v>
      </c>
      <c r="C206" s="80" t="s">
        <v>299</v>
      </c>
      <c r="D206" s="149">
        <v>51361</v>
      </c>
      <c r="E206" s="81">
        <v>39861</v>
      </c>
      <c r="F206" s="81">
        <v>32272.92</v>
      </c>
      <c r="G206" s="53">
        <v>0.01</v>
      </c>
    </row>
    <row r="207" spans="2:7" s="34" customFormat="1" x14ac:dyDescent="0.3">
      <c r="B207" s="80">
        <v>421</v>
      </c>
      <c r="C207" s="80" t="s">
        <v>300</v>
      </c>
      <c r="D207" s="149">
        <v>24000</v>
      </c>
      <c r="E207" s="81">
        <v>18000</v>
      </c>
      <c r="F207" s="81">
        <v>17951.43</v>
      </c>
      <c r="G207" s="53">
        <f t="shared" ref="G207:G213" si="4">F207/E207</f>
        <v>0.99730166666666664</v>
      </c>
    </row>
    <row r="208" spans="2:7" x14ac:dyDescent="0.3">
      <c r="B208" s="82">
        <v>4214</v>
      </c>
      <c r="C208" s="82" t="s">
        <v>301</v>
      </c>
      <c r="D208" s="122">
        <v>24000</v>
      </c>
      <c r="E208" s="83">
        <v>18000</v>
      </c>
      <c r="F208" s="83">
        <v>17951.43</v>
      </c>
      <c r="G208" s="48">
        <f t="shared" si="4"/>
        <v>0.99730166666666664</v>
      </c>
    </row>
    <row r="209" spans="2:7" x14ac:dyDescent="0.3">
      <c r="B209" s="82">
        <v>42149</v>
      </c>
      <c r="C209" s="82" t="s">
        <v>302</v>
      </c>
      <c r="D209" s="122">
        <v>24000</v>
      </c>
      <c r="E209" s="83">
        <v>18000</v>
      </c>
      <c r="F209" s="83">
        <v>17951.43</v>
      </c>
      <c r="G209" s="48">
        <f t="shared" si="4"/>
        <v>0.99730166666666664</v>
      </c>
    </row>
    <row r="210" spans="2:7" s="34" customFormat="1" x14ac:dyDescent="0.3">
      <c r="B210" s="80">
        <v>422</v>
      </c>
      <c r="C210" s="80" t="s">
        <v>303</v>
      </c>
      <c r="D210" s="149">
        <v>16861</v>
      </c>
      <c r="E210" s="81">
        <v>13361</v>
      </c>
      <c r="F210" s="81">
        <v>4549.6899999999996</v>
      </c>
      <c r="G210" s="53">
        <f t="shared" si="4"/>
        <v>0.34052017064590973</v>
      </c>
    </row>
    <row r="211" spans="2:7" x14ac:dyDescent="0.3">
      <c r="B211" s="82">
        <v>4221</v>
      </c>
      <c r="C211" s="82" t="s">
        <v>304</v>
      </c>
      <c r="D211" s="122">
        <v>8963</v>
      </c>
      <c r="E211" s="83">
        <v>8963</v>
      </c>
      <c r="F211" s="83">
        <v>248.75</v>
      </c>
      <c r="G211" s="48">
        <f t="shared" si="4"/>
        <v>2.775298449179962E-2</v>
      </c>
    </row>
    <row r="212" spans="2:7" x14ac:dyDescent="0.3">
      <c r="B212" s="82">
        <v>42211</v>
      </c>
      <c r="C212" s="82" t="s">
        <v>305</v>
      </c>
      <c r="D212" s="122">
        <v>7963</v>
      </c>
      <c r="E212" s="83">
        <v>7963</v>
      </c>
      <c r="F212" s="83">
        <v>1200.74</v>
      </c>
      <c r="G212" s="48">
        <f t="shared" si="4"/>
        <v>0.15078990330277534</v>
      </c>
    </row>
    <row r="213" spans="2:7" x14ac:dyDescent="0.3">
      <c r="B213" s="82">
        <v>42212</v>
      </c>
      <c r="C213" s="82" t="s">
        <v>306</v>
      </c>
      <c r="D213" s="122">
        <v>1000</v>
      </c>
      <c r="E213" s="83">
        <v>1000</v>
      </c>
      <c r="F213" s="83">
        <v>0</v>
      </c>
      <c r="G213" s="48">
        <f t="shared" si="4"/>
        <v>0</v>
      </c>
    </row>
    <row r="214" spans="2:7" x14ac:dyDescent="0.3">
      <c r="B214" s="82">
        <v>42219</v>
      </c>
      <c r="C214" s="82" t="s">
        <v>307</v>
      </c>
      <c r="D214" s="122">
        <v>0</v>
      </c>
      <c r="E214" s="83">
        <v>0</v>
      </c>
      <c r="F214" s="83">
        <v>0</v>
      </c>
      <c r="G214" s="48"/>
    </row>
    <row r="215" spans="2:7" x14ac:dyDescent="0.3">
      <c r="B215" s="82">
        <v>4222</v>
      </c>
      <c r="C215" s="82" t="s">
        <v>308</v>
      </c>
      <c r="D215" s="122">
        <v>0</v>
      </c>
      <c r="E215" s="83">
        <v>0</v>
      </c>
      <c r="F215" s="83">
        <v>0</v>
      </c>
      <c r="G215" s="48"/>
    </row>
    <row r="216" spans="2:7" x14ac:dyDescent="0.3">
      <c r="B216" s="82">
        <v>42229</v>
      </c>
      <c r="C216" s="82" t="s">
        <v>309</v>
      </c>
      <c r="D216" s="122">
        <v>0</v>
      </c>
      <c r="E216" s="83">
        <v>0</v>
      </c>
      <c r="F216" s="83">
        <v>0</v>
      </c>
      <c r="G216" s="48"/>
    </row>
    <row r="217" spans="2:7" x14ac:dyDescent="0.3">
      <c r="B217" s="82">
        <v>4223</v>
      </c>
      <c r="C217" s="82" t="s">
        <v>310</v>
      </c>
      <c r="D217" s="122">
        <v>0</v>
      </c>
      <c r="E217" s="83">
        <v>0</v>
      </c>
      <c r="F217" s="83">
        <v>0</v>
      </c>
      <c r="G217" s="48"/>
    </row>
    <row r="218" spans="2:7" x14ac:dyDescent="0.3">
      <c r="B218" s="82">
        <v>42231</v>
      </c>
      <c r="C218" s="82" t="s">
        <v>311</v>
      </c>
      <c r="D218" s="122">
        <v>0</v>
      </c>
      <c r="E218" s="83">
        <v>0</v>
      </c>
      <c r="F218" s="83">
        <v>0</v>
      </c>
      <c r="G218" s="48"/>
    </row>
    <row r="219" spans="2:7" x14ac:dyDescent="0.3">
      <c r="B219" s="82">
        <v>4226</v>
      </c>
      <c r="C219" s="82" t="s">
        <v>312</v>
      </c>
      <c r="D219" s="122"/>
      <c r="E219" s="83">
        <v>0</v>
      </c>
      <c r="F219" s="83">
        <v>0</v>
      </c>
      <c r="G219" s="48"/>
    </row>
    <row r="220" spans="2:7" x14ac:dyDescent="0.3">
      <c r="B220" s="82">
        <v>42261</v>
      </c>
      <c r="C220" s="82" t="s">
        <v>313</v>
      </c>
      <c r="D220" s="122"/>
      <c r="E220" s="83">
        <v>0</v>
      </c>
      <c r="F220" s="83">
        <v>0</v>
      </c>
      <c r="G220" s="48"/>
    </row>
    <row r="221" spans="2:7" x14ac:dyDescent="0.3">
      <c r="B221" s="82">
        <v>4227</v>
      </c>
      <c r="C221" s="82" t="s">
        <v>314</v>
      </c>
      <c r="D221" s="122">
        <v>7898</v>
      </c>
      <c r="E221" s="83">
        <v>4398</v>
      </c>
      <c r="F221" s="83">
        <v>2810</v>
      </c>
      <c r="G221" s="48">
        <f>F221/E221</f>
        <v>0.63892678490222832</v>
      </c>
    </row>
    <row r="222" spans="2:7" x14ac:dyDescent="0.3">
      <c r="B222" s="82">
        <v>42273</v>
      </c>
      <c r="C222" s="82" t="s">
        <v>315</v>
      </c>
      <c r="D222" s="122">
        <v>7898</v>
      </c>
      <c r="E222" s="83">
        <v>4398</v>
      </c>
      <c r="F222" s="83">
        <f>2810+290.2</f>
        <v>3100.2</v>
      </c>
      <c r="G222" s="48">
        <f>F222/E222</f>
        <v>0.70491132332878581</v>
      </c>
    </row>
    <row r="223" spans="2:7" s="34" customFormat="1" x14ac:dyDescent="0.3">
      <c r="B223" s="80">
        <v>424</v>
      </c>
      <c r="C223" s="80" t="s">
        <v>316</v>
      </c>
      <c r="D223" s="149">
        <v>10500</v>
      </c>
      <c r="E223" s="81">
        <v>8500</v>
      </c>
      <c r="F223" s="111">
        <v>9771.7999999999993</v>
      </c>
      <c r="G223" s="53">
        <f>F223/E223</f>
        <v>1.1496235294117647</v>
      </c>
    </row>
    <row r="224" spans="2:7" x14ac:dyDescent="0.3">
      <c r="B224" s="82">
        <v>4241</v>
      </c>
      <c r="C224" s="82" t="s">
        <v>317</v>
      </c>
      <c r="D224" s="122">
        <v>10500</v>
      </c>
      <c r="E224" s="83">
        <v>8500</v>
      </c>
      <c r="F224" s="81">
        <v>9771.7999999999993</v>
      </c>
      <c r="G224" s="48">
        <f>F224/E224</f>
        <v>1.1496235294117647</v>
      </c>
    </row>
    <row r="225" spans="2:7" x14ac:dyDescent="0.3">
      <c r="B225" s="82">
        <v>42411</v>
      </c>
      <c r="C225" s="82" t="s">
        <v>317</v>
      </c>
      <c r="D225" s="122">
        <v>10500</v>
      </c>
      <c r="E225" s="83">
        <v>8500</v>
      </c>
      <c r="F225" s="83">
        <v>9771.7999999999993</v>
      </c>
      <c r="G225" s="48">
        <f>F225/E225</f>
        <v>1.1496235294117647</v>
      </c>
    </row>
    <row r="226" spans="2:7" ht="15.6" x14ac:dyDescent="0.3">
      <c r="B226" s="101">
        <v>45</v>
      </c>
      <c r="C226" s="101" t="s">
        <v>318</v>
      </c>
      <c r="D226" s="122">
        <v>0</v>
      </c>
      <c r="E226" s="103">
        <v>0</v>
      </c>
      <c r="F226" s="83">
        <v>0</v>
      </c>
      <c r="G226" s="48"/>
    </row>
    <row r="227" spans="2:7" ht="15.6" x14ac:dyDescent="0.3">
      <c r="B227" s="80">
        <v>451</v>
      </c>
      <c r="C227" s="80" t="s">
        <v>319</v>
      </c>
      <c r="D227" s="122">
        <v>0</v>
      </c>
      <c r="E227" s="81">
        <v>0</v>
      </c>
      <c r="F227" s="103">
        <v>0</v>
      </c>
      <c r="G227" s="48"/>
    </row>
    <row r="228" spans="2:7" x14ac:dyDescent="0.3">
      <c r="B228" s="80">
        <v>4511</v>
      </c>
      <c r="C228" s="80" t="s">
        <v>319</v>
      </c>
      <c r="D228" s="122">
        <v>0</v>
      </c>
      <c r="E228" s="81">
        <v>0</v>
      </c>
      <c r="F228" s="81">
        <v>0</v>
      </c>
      <c r="G228" s="48"/>
    </row>
    <row r="229" spans="2:7" x14ac:dyDescent="0.3">
      <c r="B229" s="84" t="s">
        <v>320</v>
      </c>
      <c r="C229" s="82" t="s">
        <v>319</v>
      </c>
      <c r="D229" s="122">
        <v>0</v>
      </c>
      <c r="E229" s="83">
        <v>0</v>
      </c>
      <c r="F229" s="81">
        <v>0</v>
      </c>
      <c r="G229" s="48"/>
    </row>
    <row r="230" spans="2:7" x14ac:dyDescent="0.3">
      <c r="B230" s="110">
        <v>452</v>
      </c>
      <c r="C230" s="98" t="s">
        <v>321</v>
      </c>
      <c r="D230" s="122">
        <v>0</v>
      </c>
      <c r="E230" s="111">
        <v>0</v>
      </c>
      <c r="F230" s="83">
        <v>0</v>
      </c>
      <c r="G230" s="48"/>
    </row>
    <row r="231" spans="2:7" x14ac:dyDescent="0.3">
      <c r="B231" s="84">
        <v>4521</v>
      </c>
      <c r="C231" s="82" t="s">
        <v>321</v>
      </c>
      <c r="D231" s="122">
        <v>0</v>
      </c>
      <c r="E231" s="83">
        <v>0</v>
      </c>
      <c r="F231" s="111">
        <v>0</v>
      </c>
      <c r="G231" s="48"/>
    </row>
    <row r="232" spans="2:7" x14ac:dyDescent="0.3">
      <c r="B232" s="84" t="s">
        <v>322</v>
      </c>
      <c r="C232" s="82" t="s">
        <v>321</v>
      </c>
      <c r="D232" s="122">
        <v>0</v>
      </c>
      <c r="E232" s="83">
        <v>0</v>
      </c>
      <c r="F232" s="83">
        <v>0</v>
      </c>
      <c r="G232" s="48"/>
    </row>
    <row r="233" spans="2:7" x14ac:dyDescent="0.3">
      <c r="B233" s="110">
        <v>453</v>
      </c>
      <c r="C233" s="98" t="s">
        <v>323</v>
      </c>
      <c r="D233" s="122">
        <v>0</v>
      </c>
      <c r="E233" s="111">
        <v>0</v>
      </c>
      <c r="F233" s="83">
        <v>0</v>
      </c>
      <c r="G233" s="48"/>
    </row>
    <row r="234" spans="2:7" x14ac:dyDescent="0.3">
      <c r="B234" s="84">
        <v>4531</v>
      </c>
      <c r="C234" s="82" t="s">
        <v>323</v>
      </c>
      <c r="D234" s="122">
        <v>0</v>
      </c>
      <c r="E234" s="83">
        <v>0</v>
      </c>
      <c r="F234" s="111">
        <v>0</v>
      </c>
      <c r="G234" s="48"/>
    </row>
    <row r="235" spans="2:7" x14ac:dyDescent="0.3">
      <c r="B235" s="84" t="s">
        <v>324</v>
      </c>
      <c r="C235" s="82" t="s">
        <v>323</v>
      </c>
      <c r="D235" s="122">
        <v>0</v>
      </c>
      <c r="E235" s="83">
        <v>0</v>
      </c>
      <c r="F235" s="83">
        <v>0</v>
      </c>
      <c r="G235" s="48"/>
    </row>
    <row r="236" spans="2:7" x14ac:dyDescent="0.3">
      <c r="B236" s="110">
        <v>454</v>
      </c>
      <c r="C236" s="98" t="s">
        <v>325</v>
      </c>
      <c r="D236" s="122">
        <v>0</v>
      </c>
      <c r="E236" s="111">
        <v>0</v>
      </c>
      <c r="F236" s="83">
        <v>0</v>
      </c>
      <c r="G236" s="48"/>
    </row>
    <row r="237" spans="2:7" x14ac:dyDescent="0.3">
      <c r="B237" s="84">
        <v>4541</v>
      </c>
      <c r="C237" s="82" t="s">
        <v>325</v>
      </c>
      <c r="D237" s="28"/>
      <c r="E237" s="83">
        <v>0</v>
      </c>
      <c r="F237" s="111">
        <v>0</v>
      </c>
      <c r="G237" s="48"/>
    </row>
    <row r="238" spans="2:7" x14ac:dyDescent="0.3">
      <c r="B238" s="84" t="s">
        <v>326</v>
      </c>
      <c r="C238" s="82" t="s">
        <v>325</v>
      </c>
      <c r="D238" s="28"/>
      <c r="E238" s="83">
        <v>0</v>
      </c>
      <c r="F238" s="83">
        <v>0</v>
      </c>
      <c r="G238" s="48"/>
    </row>
  </sheetData>
  <mergeCells count="4">
    <mergeCell ref="B9:C9"/>
    <mergeCell ref="B15:C15"/>
    <mergeCell ref="B2:G2"/>
    <mergeCell ref="B4:G4"/>
  </mergeCells>
  <pageMargins left="0.70866141732283472" right="0.70866141732283472" top="0.74803149606299213" bottom="0.74803149606299213" header="0.31496062992125984" footer="0.31496062992125984"/>
  <pageSetup paperSize="9" scale="72" fitToHeight="0" orientation="landscape" r:id="rId1"/>
  <headerFooter>
    <oddFooter>&amp;C&amp;A&amp;R&amp;P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i prihodi prema izvoru</vt:lpstr>
      <vt:lpstr>Rashodi prema funkcijskoj k </vt:lpstr>
      <vt:lpstr>Račun financiranja </vt:lpstr>
      <vt:lpstr>Račun fin prema izvorima f</vt:lpstr>
      <vt:lpstr>Programska klasifikacija</vt:lpstr>
      <vt:lpstr>' Račun prihoda i rashoda'!Podrucje_ispisa</vt:lpstr>
      <vt:lpstr>'Rashodi i prihodi prema izvoru'!Podrucje_ispisa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Ljiljana Vidić Rkman</cp:lastModifiedBy>
  <cp:lastPrinted>2024-02-06T13:07:12Z</cp:lastPrinted>
  <dcterms:created xsi:type="dcterms:W3CDTF">2022-08-12T12:51:27Z</dcterms:created>
  <dcterms:modified xsi:type="dcterms:W3CDTF">2024-02-06T13:08:44Z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- Tablica za izradu financijskog plana PK JLP(R)S.xlsx</vt:lpwstr>
  </property>
</Properties>
</file>