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Učenik\Documents\PRORAČUN 2023\"/>
    </mc:Choice>
  </mc:AlternateContent>
  <xr:revisionPtr revIDLastSave="0" documentId="13_ncr:1_{8E7A6D69-5077-4963-B61C-458A0FEBA5A5}" xr6:coauthVersionLast="37" xr6:coauthVersionMax="47" xr10:uidLastSave="{00000000-0000-0000-0000-000000000000}"/>
  <bookViews>
    <workbookView xWindow="-108" yWindow="-108" windowWidth="23256" windowHeight="12576" xr2:uid="{C533CFE7-1C53-40B1-BA4C-AAE76F503ED6}"/>
  </bookViews>
  <sheets>
    <sheet name="List1" sheetId="1" r:id="rId1"/>
  </sheets>
  <definedNames>
    <definedName name="_xlnm.Print_Area" localSheetId="0">List1!$A$1:$L$57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F47" i="1"/>
  <c r="E47" i="1"/>
  <c r="F51" i="1" l="1"/>
  <c r="E51" i="1" s="1"/>
  <c r="F53" i="1"/>
  <c r="E53" i="1" s="1"/>
  <c r="F49" i="1"/>
  <c r="F48" i="1"/>
  <c r="F50" i="1"/>
  <c r="E44" i="1"/>
  <c r="E45" i="1"/>
  <c r="E46" i="1"/>
  <c r="F43" i="1"/>
  <c r="E43" i="1" s="1"/>
  <c r="E40" i="1"/>
  <c r="E41" i="1"/>
  <c r="E42" i="1"/>
  <c r="E36" i="1"/>
  <c r="E38" i="1"/>
  <c r="F37" i="1"/>
  <c r="E37" i="1" s="1"/>
  <c r="F34" i="1"/>
  <c r="E34" i="1" s="1"/>
  <c r="F32" i="1"/>
  <c r="E32" i="1" s="1"/>
  <c r="F33" i="1"/>
  <c r="E33" i="1" s="1"/>
  <c r="F31" i="1"/>
  <c r="E31" i="1" s="1"/>
  <c r="E29" i="1"/>
  <c r="E28" i="1"/>
  <c r="F27" i="1"/>
  <c r="F26" i="1"/>
  <c r="F25" i="1"/>
  <c r="F24" i="1"/>
  <c r="F22" i="1"/>
  <c r="E22" i="1" s="1"/>
  <c r="F19" i="1"/>
  <c r="F20" i="1"/>
  <c r="F35" i="1" l="1"/>
  <c r="E27" i="1"/>
  <c r="F16" i="1"/>
  <c r="F15" i="1"/>
  <c r="E15" i="1" s="1"/>
  <c r="F14" i="1"/>
  <c r="E14" i="1" s="1"/>
  <c r="E13" i="1" l="1"/>
  <c r="F13" i="1" s="1"/>
  <c r="E18" i="1"/>
  <c r="E17" i="1"/>
  <c r="E19" i="1"/>
  <c r="E23" i="1"/>
  <c r="E16" i="1" l="1"/>
  <c r="E24" i="1"/>
  <c r="E25" i="1"/>
  <c r="E26" i="1"/>
  <c r="E21" i="1" l="1"/>
  <c r="F21" i="1" s="1"/>
  <c r="E30" i="1"/>
  <c r="F30" i="1" l="1"/>
  <c r="E39" i="1"/>
  <c r="E52" i="1"/>
  <c r="E50" i="1"/>
  <c r="E49" i="1"/>
  <c r="E48" i="1"/>
  <c r="E35" i="1"/>
</calcChain>
</file>

<file path=xl/sharedStrings.xml><?xml version="1.0" encoding="utf-8"?>
<sst xmlns="http://schemas.openxmlformats.org/spreadsheetml/2006/main" count="204" uniqueCount="142">
  <si>
    <t>OŠ MARKUŠICA</t>
  </si>
  <si>
    <t>OIB 78007414476</t>
  </si>
  <si>
    <t>Vrsta postupka (uključujući i jednostavnu nabavu)</t>
  </si>
  <si>
    <t>Naknada troškova zaposlenih</t>
  </si>
  <si>
    <t>1.</t>
  </si>
  <si>
    <t>1.1.</t>
  </si>
  <si>
    <t>Pregovarački postupak javne nabave bez prethodne objave</t>
  </si>
  <si>
    <t>Narudžbenica</t>
  </si>
  <si>
    <t>1.2.</t>
  </si>
  <si>
    <t>Postupak jednostavne nabave</t>
  </si>
  <si>
    <t>2.</t>
  </si>
  <si>
    <t>Namirnice</t>
  </si>
  <si>
    <t>15511000-3</t>
  </si>
  <si>
    <t>Ugovor</t>
  </si>
  <si>
    <t>3.</t>
  </si>
  <si>
    <t>Uredski materijal i ostali materijalni rashodi</t>
  </si>
  <si>
    <t>22213000-6</t>
  </si>
  <si>
    <t>4.</t>
  </si>
  <si>
    <t>Materijal i dijelovi za tekuće i
investicijsko održavanje
građevinskih objekata</t>
  </si>
  <si>
    <t>Građevinskih objekata</t>
  </si>
  <si>
    <t>44110000-4</t>
  </si>
  <si>
    <t>43320000-2</t>
  </si>
  <si>
    <t>5.</t>
  </si>
  <si>
    <t>Energija</t>
  </si>
  <si>
    <t>distribucija električne
energije</t>
  </si>
  <si>
    <t>65310000-9</t>
  </si>
  <si>
    <t>Ogrjevno drvo</t>
  </si>
  <si>
    <t>03413000-8</t>
  </si>
  <si>
    <t>Bezolovni benzin</t>
  </si>
  <si>
    <t>09132100-4</t>
  </si>
  <si>
    <t>6.</t>
  </si>
  <si>
    <t>Usluge</t>
  </si>
  <si>
    <t>usluge tehn. Ispitivanja i
analize</t>
  </si>
  <si>
    <t>71600000-4</t>
  </si>
  <si>
    <t>usluge povezane s
računalom</t>
  </si>
  <si>
    <t>72500000-0</t>
  </si>
  <si>
    <t>poštanske usluge</t>
  </si>
  <si>
    <t>64110000-0</t>
  </si>
  <si>
    <t>telefonske usluge i usluge
prijenosa podataka</t>
  </si>
  <si>
    <t>64210000-1</t>
  </si>
  <si>
    <t>85100000-0</t>
  </si>
  <si>
    <t>usluge preventivnog
održavanja</t>
  </si>
  <si>
    <t>50324200-4</t>
  </si>
  <si>
    <t>66510000-8</t>
  </si>
  <si>
    <t>98390000-3</t>
  </si>
  <si>
    <t>80100000-5</t>
  </si>
  <si>
    <t>Postupak izuzet od primjene Zakona</t>
  </si>
  <si>
    <t>bankarske usluge</t>
  </si>
  <si>
    <t>66110000-4</t>
  </si>
  <si>
    <t>usluge prijevoza učenika</t>
  </si>
  <si>
    <t>60000000-8</t>
  </si>
  <si>
    <t>7.</t>
  </si>
  <si>
    <t>30213000-5</t>
  </si>
  <si>
    <t>30191100-5</t>
  </si>
  <si>
    <t>30121100-4</t>
  </si>
  <si>
    <t>Predmet</t>
  </si>
  <si>
    <t>7.4</t>
  </si>
  <si>
    <t>7.3</t>
  </si>
  <si>
    <t>7.2</t>
  </si>
  <si>
    <t>7.1</t>
  </si>
  <si>
    <t>7.5</t>
  </si>
  <si>
    <t>Redni broj</t>
  </si>
  <si>
    <t>Brojčana oznaka predmeta nabave iz Jedinstvenog rječnika javne nabave (CPV)</t>
  </si>
  <si>
    <t>Procijenjena vrijenost nabave (u kunama)</t>
  </si>
  <si>
    <t>Posebni režim nabave</t>
  </si>
  <si>
    <t>Sklapa se Ugovor/okvirni sporazum/narudžbenica?</t>
  </si>
  <si>
    <t>Planirani početak postupka</t>
  </si>
  <si>
    <t>Planirano trajanje ugovora ili okvirnog sporazuma</t>
  </si>
  <si>
    <t>Pozicija iz kontnog plana</t>
  </si>
  <si>
    <t>2.1.</t>
  </si>
  <si>
    <t>2.2.</t>
  </si>
  <si>
    <t>2.3.</t>
  </si>
  <si>
    <t>2.4.</t>
  </si>
  <si>
    <t>3.1</t>
  </si>
  <si>
    <t>3.2</t>
  </si>
  <si>
    <t>4.1.</t>
  </si>
  <si>
    <t>4.2</t>
  </si>
  <si>
    <t>5.1</t>
  </si>
  <si>
    <t>5.2</t>
  </si>
  <si>
    <t>5.3</t>
  </si>
  <si>
    <t>5.4</t>
  </si>
  <si>
    <t>Ravnatelj škole</t>
  </si>
  <si>
    <t>Procijenjena vrijenost nabave (u €)</t>
  </si>
  <si>
    <t>60170000-0</t>
  </si>
  <si>
    <t>Najam vozila za prijevoz putnika s vozačem</t>
  </si>
  <si>
    <t>80522000-9</t>
  </si>
  <si>
    <t>Usavršavanje zaposlenika (Obrazovni seminari)</t>
  </si>
  <si>
    <t>22800000-8</t>
  </si>
  <si>
    <t>Uredski materijal (Papirnati ili kartonski registri, knjigovodstvene knjige, uvezi, obrasci i drugi tiskani uredski materijal)</t>
  </si>
  <si>
    <t>Časopisi-literatura</t>
  </si>
  <si>
    <t>39831240-0</t>
  </si>
  <si>
    <t>Materijal i sredstva za
čišćenje</t>
  </si>
  <si>
    <t>33760000-5</t>
  </si>
  <si>
    <t>Materijal za higijenske
potrebe i njegu (Proizvodi za osobnu njegu)</t>
  </si>
  <si>
    <t>44500000-5</t>
  </si>
  <si>
    <t>Materijal i dijelovi za tekuće održavanje (dijelovi i popravke)</t>
  </si>
  <si>
    <t>Oprema i strojevi</t>
  </si>
  <si>
    <t>09135100-5</t>
  </si>
  <si>
    <t>Loživa ulja</t>
  </si>
  <si>
    <t>Usluge u području zdravstva</t>
  </si>
  <si>
    <t>Osigurateljne usluge</t>
  </si>
  <si>
    <t>Ostale usluge</t>
  </si>
  <si>
    <t>Usluge obrazovanja i osposobljavanja</t>
  </si>
  <si>
    <t>Oprema za fotokopiranje i termičko kopiranje</t>
  </si>
  <si>
    <t>Građevinski radovi na pješačkim stazama</t>
  </si>
  <si>
    <t>45233161-5</t>
  </si>
  <si>
    <t>Školske knjige</t>
  </si>
  <si>
    <t>22111000-1</t>
  </si>
  <si>
    <t>Imovina</t>
  </si>
  <si>
    <t>Osobna računala</t>
  </si>
  <si>
    <t>Mlinarski i pekarski proizvodi</t>
  </si>
  <si>
    <t>15610000-7</t>
  </si>
  <si>
    <t>Mlijeko i mliječni proizvodi</t>
  </si>
  <si>
    <t>Meso i mesne prerađevine</t>
  </si>
  <si>
    <t>15110000-2</t>
  </si>
  <si>
    <t>Razni proizvodi za potrebe školske kuhinje</t>
  </si>
  <si>
    <t>15890000-3</t>
  </si>
  <si>
    <t>UKUPNO PLAN NABAVE ZA 2023.</t>
  </si>
  <si>
    <t>Uredska oprema osim namještaja i ostali uređaji</t>
  </si>
  <si>
    <t>3.3.</t>
  </si>
  <si>
    <t>3.4.</t>
  </si>
  <si>
    <t>3.5.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</si>
  <si>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</si>
  <si>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</si>
  <si>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</si>
  <si>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</si>
  <si>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</si>
  <si>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</si>
  <si>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</si>
  <si>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</si>
  <si>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</si>
  <si>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</si>
  <si>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</si>
  <si>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7.6.</t>
  </si>
  <si>
    <t>39141400-6</t>
  </si>
  <si>
    <t>Kuhinjska oprema i namještaj</t>
  </si>
  <si>
    <t>Danijel Panić, master pedagog</t>
  </si>
  <si>
    <t xml:space="preserve">                                                                                    PLAN NABAVE ZA 2023. GODINU-II. IZMJENE I DOPUNE                                                                                                               Iznosi su bez PDV-a</t>
  </si>
  <si>
    <t>Narudžbenica /Ugovor</t>
  </si>
  <si>
    <t>KLASA: 400-04/23-01/1</t>
  </si>
  <si>
    <t>URBROJ: 2196-78-23-02</t>
  </si>
  <si>
    <t>Temeljem čl. 28. Zakona o javnoj nabavi (NN 120/16 i 114/22) ,Pravilnika o planu nabave, registru ugovora, prethodnom savjetovanju i analizi tržišta u javnoj nabavi (NN 101/17. i 144/20.) i čl. 75. Statuta OŠ Markušica Ravnatelj Škole donosi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</si>
</sst>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2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20"/>
      <color rgb="FF92D050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1" fillId="0" borderId="0" xfId="0" applyFont="1"/>
    <xf numFmtId="0" fontId="4" fillId="3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2" fillId="0" borderId="0" xfId="0" applyNumberFormat="1" applyFont="1" applyAlignment="1">
      <alignment wrapText="1"/>
    </xf>
    <xf numFmtId="49" fontId="1" fillId="2" borderId="0" xfId="0" applyNumberFormat="1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" fontId="5" fillId="3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/>
    </xf>
    <xf numFmtId="4" fontId="1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Border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49" fontId="3" fillId="2" borderId="0" xfId="0" applyNumberFormat="1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4" fontId="5" fillId="3" borderId="0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2" xfId="1" applyNumberFormat="1" applyFont="1" applyBorder="1" applyAlignment="1">
      <alignment horizontal="center" vertical="center" wrapText="1"/>
    </xf>
    <xf numFmtId="4" fontId="1" fillId="0" borderId="4" xfId="1" applyNumberFormat="1" applyFont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textRotation="90" wrapText="1"/>
    </xf>
    <xf numFmtId="49" fontId="1" fillId="0" borderId="4" xfId="0" applyNumberFormat="1" applyFont="1" applyBorder="1" applyAlignment="1">
      <alignment horizontal="center" textRotation="90" wrapText="1"/>
    </xf>
    <xf numFmtId="49" fontId="1" fillId="0" borderId="3" xfId="0" applyNumberFormat="1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6E76-4296-4AE2-87B4-7344505929A3}">
  <sheetPr>
    <pageSetUpPr fitToPage="1"/>
  </sheetPr>
  <dimension ref="B1:N58"/>
  <sheetViews>
    <sheetView tabSelected="1" view="pageBreakPreview" zoomScale="40" zoomScaleNormal="55" zoomScaleSheetLayoutView="40" workbookViewId="0">
      <selection activeCell="B5" sqref="B5:K5"/>
    </sheetView>
  </sheetViews>
  <sheetFormatPr defaultRowHeight="25.8" x14ac:dyDescent="0.5"/>
  <cols>
    <col min="1" max="1" width="8.88671875" style="2"/>
    <col min="2" max="2" width="9.21875" style="15" customWidth="1"/>
    <col min="3" max="3" width="42.109375" style="1" customWidth="1"/>
    <col min="4" max="4" width="22.6640625" style="1" customWidth="1"/>
    <col min="5" max="6" width="26.5546875" style="27" bestFit="1" customWidth="1"/>
    <col min="7" max="7" width="37.6640625" style="1" customWidth="1"/>
    <col min="8" max="8" width="19.5546875" style="1" customWidth="1"/>
    <col min="9" max="9" width="42.21875" style="1" customWidth="1"/>
    <col min="10" max="10" width="24.5546875" style="1" customWidth="1"/>
    <col min="11" max="11" width="24.6640625" style="1" customWidth="1"/>
    <col min="12" max="12" width="14.44140625" style="1" hidden="1" customWidth="1"/>
    <col min="13" max="13" width="0" style="2" hidden="1" customWidth="1"/>
    <col min="14" max="14" width="8.88671875" style="2"/>
    <col min="15" max="15" width="18.6640625" style="2" bestFit="1" customWidth="1"/>
    <col min="16" max="16384" width="8.88671875" style="2"/>
  </cols>
  <sheetData>
    <row r="1" spans="2:13" ht="28.8" x14ac:dyDescent="0.55000000000000004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</row>
    <row r="2" spans="2:13" ht="28.8" x14ac:dyDescent="0.55000000000000004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"/>
    </row>
    <row r="3" spans="2:13" ht="28.8" x14ac:dyDescent="0.55000000000000004">
      <c r="B3" s="35" t="s">
        <v>139</v>
      </c>
      <c r="C3" s="35"/>
      <c r="D3" s="35"/>
      <c r="E3" s="35"/>
      <c r="F3" s="35"/>
      <c r="G3" s="35"/>
      <c r="H3" s="35"/>
      <c r="I3" s="35"/>
      <c r="J3" s="35"/>
      <c r="K3" s="35"/>
      <c r="L3" s="3"/>
    </row>
    <row r="4" spans="2:13" ht="28.8" x14ac:dyDescent="0.55000000000000004">
      <c r="B4" s="36" t="s">
        <v>140</v>
      </c>
      <c r="C4" s="36"/>
      <c r="D4" s="36"/>
      <c r="E4" s="36"/>
      <c r="F4" s="36"/>
      <c r="G4" s="36"/>
      <c r="H4" s="36"/>
      <c r="I4" s="36"/>
      <c r="J4" s="36"/>
      <c r="K4" s="36"/>
      <c r="L4" s="3"/>
    </row>
    <row r="5" spans="2:13" ht="58.8" customHeight="1" x14ac:dyDescent="0.55000000000000004">
      <c r="B5" s="35" t="s">
        <v>141</v>
      </c>
      <c r="C5" s="35"/>
      <c r="D5" s="35"/>
      <c r="E5" s="35"/>
      <c r="F5" s="35"/>
      <c r="G5" s="35"/>
      <c r="H5" s="35"/>
      <c r="I5" s="35"/>
      <c r="J5" s="35"/>
      <c r="K5" s="35"/>
      <c r="L5" s="3"/>
    </row>
    <row r="6" spans="2:13" x14ac:dyDescent="0.5">
      <c r="B6" s="43"/>
      <c r="C6" s="43"/>
      <c r="D6" s="43"/>
      <c r="E6" s="43"/>
      <c r="F6" s="43"/>
      <c r="G6" s="43"/>
      <c r="H6" s="43"/>
      <c r="I6" s="43"/>
      <c r="J6" s="43"/>
      <c r="K6" s="43"/>
      <c r="L6" s="3"/>
    </row>
    <row r="7" spans="2:13" ht="25.8" customHeight="1" x14ac:dyDescent="0.5">
      <c r="B7" s="51" t="s">
        <v>137</v>
      </c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2:13" ht="103.2" customHeight="1" x14ac:dyDescent="0.5">
      <c r="B8" s="45" t="s">
        <v>61</v>
      </c>
      <c r="C8" s="48" t="s">
        <v>55</v>
      </c>
      <c r="D8" s="37" t="s">
        <v>62</v>
      </c>
      <c r="E8" s="40" t="s">
        <v>63</v>
      </c>
      <c r="F8" s="40" t="s">
        <v>82</v>
      </c>
      <c r="G8" s="44" t="s">
        <v>2</v>
      </c>
      <c r="H8" s="37" t="s">
        <v>64</v>
      </c>
      <c r="I8" s="37" t="s">
        <v>65</v>
      </c>
      <c r="J8" s="37" t="s">
        <v>66</v>
      </c>
      <c r="K8" s="37" t="s">
        <v>67</v>
      </c>
      <c r="L8" s="37" t="s">
        <v>68</v>
      </c>
    </row>
    <row r="9" spans="2:13" x14ac:dyDescent="0.5">
      <c r="B9" s="46"/>
      <c r="C9" s="49"/>
      <c r="D9" s="38"/>
      <c r="E9" s="41"/>
      <c r="F9" s="41"/>
      <c r="G9" s="44"/>
      <c r="H9" s="38"/>
      <c r="I9" s="38"/>
      <c r="J9" s="38"/>
      <c r="K9" s="38"/>
      <c r="L9" s="38"/>
    </row>
    <row r="10" spans="2:13" x14ac:dyDescent="0.5">
      <c r="B10" s="46"/>
      <c r="C10" s="49"/>
      <c r="D10" s="38"/>
      <c r="E10" s="41"/>
      <c r="F10" s="41"/>
      <c r="G10" s="44"/>
      <c r="H10" s="38"/>
      <c r="I10" s="38"/>
      <c r="J10" s="38"/>
      <c r="K10" s="38"/>
      <c r="L10" s="38"/>
    </row>
    <row r="11" spans="2:13" x14ac:dyDescent="0.5">
      <c r="B11" s="46"/>
      <c r="C11" s="49"/>
      <c r="D11" s="38"/>
      <c r="E11" s="41"/>
      <c r="F11" s="41"/>
      <c r="G11" s="44"/>
      <c r="H11" s="38"/>
      <c r="I11" s="38"/>
      <c r="J11" s="38"/>
      <c r="K11" s="38"/>
      <c r="L11" s="38"/>
    </row>
    <row r="12" spans="2:13" x14ac:dyDescent="0.5">
      <c r="B12" s="47"/>
      <c r="C12" s="50"/>
      <c r="D12" s="39"/>
      <c r="E12" s="42"/>
      <c r="F12" s="42"/>
      <c r="G12" s="44"/>
      <c r="H12" s="39"/>
      <c r="I12" s="39"/>
      <c r="J12" s="39"/>
      <c r="K12" s="39"/>
      <c r="L12" s="39"/>
    </row>
    <row r="13" spans="2:13" ht="51.6" x14ac:dyDescent="0.5">
      <c r="B13" s="12" t="s">
        <v>4</v>
      </c>
      <c r="C13" s="8" t="s">
        <v>3</v>
      </c>
      <c r="D13" s="8"/>
      <c r="E13" s="22">
        <f>SUM(E14:E15)</f>
        <v>6630.3600000000006</v>
      </c>
      <c r="F13" s="22">
        <f>E13/7.5345</f>
        <v>880</v>
      </c>
      <c r="G13" s="10"/>
      <c r="H13" s="10"/>
      <c r="I13" s="10"/>
      <c r="J13" s="10"/>
      <c r="K13" s="10"/>
      <c r="L13" s="10"/>
      <c r="M13" s="2">
        <v>52</v>
      </c>
    </row>
    <row r="14" spans="2:13" ht="104.4" customHeight="1" x14ac:dyDescent="0.5">
      <c r="B14" s="11" t="s">
        <v>5</v>
      </c>
      <c r="C14" s="4" t="s">
        <v>84</v>
      </c>
      <c r="D14" s="4" t="s">
        <v>83</v>
      </c>
      <c r="E14" s="23">
        <f>F14*7.5345</f>
        <v>6027.6</v>
      </c>
      <c r="F14" s="23">
        <f>1000/1.25</f>
        <v>800</v>
      </c>
      <c r="G14" s="4" t="s">
        <v>6</v>
      </c>
      <c r="H14" s="4"/>
      <c r="I14" s="4" t="s">
        <v>7</v>
      </c>
      <c r="J14" s="28">
        <v>44927</v>
      </c>
      <c r="K14" s="28">
        <v>45291</v>
      </c>
      <c r="L14" s="5">
        <v>3211</v>
      </c>
    </row>
    <row r="15" spans="2:13" ht="138" customHeight="1" x14ac:dyDescent="0.5">
      <c r="B15" s="11" t="s">
        <v>8</v>
      </c>
      <c r="C15" s="4" t="s">
        <v>86</v>
      </c>
      <c r="D15" s="4" t="s">
        <v>85</v>
      </c>
      <c r="E15" s="23">
        <f t="shared" ref="E15:E19" si="0">F15*7.5345</f>
        <v>602.76</v>
      </c>
      <c r="F15" s="23">
        <f>100/1.25</f>
        <v>80</v>
      </c>
      <c r="G15" s="4" t="s">
        <v>9</v>
      </c>
      <c r="H15" s="4"/>
      <c r="I15" s="4" t="s">
        <v>7</v>
      </c>
      <c r="J15" s="28">
        <v>44927</v>
      </c>
      <c r="K15" s="28">
        <v>45291</v>
      </c>
      <c r="L15" s="5">
        <v>3213</v>
      </c>
    </row>
    <row r="16" spans="2:13" x14ac:dyDescent="0.5">
      <c r="B16" s="12" t="s">
        <v>10</v>
      </c>
      <c r="C16" s="8" t="s">
        <v>11</v>
      </c>
      <c r="D16" s="8"/>
      <c r="E16" s="22">
        <f>SUM(E17:E20)</f>
        <v>120331.20000000001</v>
      </c>
      <c r="F16" s="22">
        <f>SUM(F17:F20)</f>
        <v>16000</v>
      </c>
      <c r="G16" s="10"/>
      <c r="H16" s="10"/>
      <c r="I16" s="10"/>
      <c r="J16" s="10"/>
      <c r="K16" s="10"/>
      <c r="L16" s="10"/>
      <c r="M16" s="2">
        <v>41</v>
      </c>
    </row>
    <row r="17" spans="2:13" ht="51.6" x14ac:dyDescent="0.5">
      <c r="B17" s="13" t="s">
        <v>69</v>
      </c>
      <c r="C17" s="4" t="s">
        <v>112</v>
      </c>
      <c r="D17" s="4" t="s">
        <v>12</v>
      </c>
      <c r="E17" s="23">
        <f t="shared" si="0"/>
        <v>5274.1500000000005</v>
      </c>
      <c r="F17" s="23">
        <v>700</v>
      </c>
      <c r="G17" s="4" t="s">
        <v>9</v>
      </c>
      <c r="H17" s="4"/>
      <c r="I17" s="4" t="s">
        <v>7</v>
      </c>
      <c r="J17" s="28">
        <v>44927</v>
      </c>
      <c r="K17" s="28">
        <v>45291</v>
      </c>
      <c r="L17" s="5">
        <v>3222</v>
      </c>
    </row>
    <row r="18" spans="2:13" ht="51.6" x14ac:dyDescent="0.5">
      <c r="B18" s="13" t="s">
        <v>70</v>
      </c>
      <c r="C18" s="4" t="s">
        <v>113</v>
      </c>
      <c r="D18" s="4" t="s">
        <v>114</v>
      </c>
      <c r="E18" s="23">
        <f t="shared" si="0"/>
        <v>12808.650000000001</v>
      </c>
      <c r="F18" s="23">
        <v>1700</v>
      </c>
      <c r="G18" s="4" t="s">
        <v>9</v>
      </c>
      <c r="H18" s="4"/>
      <c r="I18" s="4" t="s">
        <v>7</v>
      </c>
      <c r="J18" s="28">
        <v>44927</v>
      </c>
      <c r="K18" s="28">
        <v>45291</v>
      </c>
      <c r="L18" s="5">
        <v>3222</v>
      </c>
    </row>
    <row r="19" spans="2:13" ht="51.6" x14ac:dyDescent="0.5">
      <c r="B19" s="13" t="s">
        <v>71</v>
      </c>
      <c r="C19" s="4" t="s">
        <v>115</v>
      </c>
      <c r="D19" s="4" t="s">
        <v>116</v>
      </c>
      <c r="E19" s="23">
        <f t="shared" si="0"/>
        <v>54248.4</v>
      </c>
      <c r="F19" s="23">
        <f>9000/1.25</f>
        <v>7200</v>
      </c>
      <c r="G19" s="4" t="s">
        <v>9</v>
      </c>
      <c r="H19" s="4"/>
      <c r="I19" s="4" t="s">
        <v>7</v>
      </c>
      <c r="J19" s="28">
        <v>44927</v>
      </c>
      <c r="K19" s="28">
        <v>45291</v>
      </c>
      <c r="L19" s="5">
        <v>3222</v>
      </c>
    </row>
    <row r="20" spans="2:13" ht="51.6" x14ac:dyDescent="0.5">
      <c r="B20" s="13" t="s">
        <v>72</v>
      </c>
      <c r="C20" s="4" t="s">
        <v>110</v>
      </c>
      <c r="D20" s="4" t="s">
        <v>111</v>
      </c>
      <c r="E20" s="23">
        <v>48000</v>
      </c>
      <c r="F20" s="23">
        <f>8000/1.25</f>
        <v>6400</v>
      </c>
      <c r="G20" s="4" t="s">
        <v>9</v>
      </c>
      <c r="H20" s="4"/>
      <c r="I20" s="4" t="s">
        <v>138</v>
      </c>
      <c r="J20" s="28">
        <v>44927</v>
      </c>
      <c r="K20" s="28">
        <v>45291</v>
      </c>
      <c r="L20" s="7">
        <v>3222</v>
      </c>
    </row>
    <row r="21" spans="2:13" ht="51.6" x14ac:dyDescent="0.5">
      <c r="B21" s="12" t="s">
        <v>14</v>
      </c>
      <c r="C21" s="8" t="s">
        <v>15</v>
      </c>
      <c r="D21" s="8"/>
      <c r="E21" s="22">
        <f>SUM(E22:E26)</f>
        <v>57149.182500000003</v>
      </c>
      <c r="F21" s="22">
        <f t="shared" ref="F21:F30" si="1">E21/7.5345</f>
        <v>7585</v>
      </c>
      <c r="G21" s="10"/>
      <c r="H21" s="10"/>
      <c r="I21" s="10"/>
      <c r="J21" s="10"/>
      <c r="K21" s="10"/>
      <c r="L21" s="10"/>
      <c r="M21" s="2">
        <v>52</v>
      </c>
    </row>
    <row r="22" spans="2:13" ht="96" customHeight="1" x14ac:dyDescent="0.5">
      <c r="B22" s="13" t="s">
        <v>73</v>
      </c>
      <c r="C22" s="4" t="s">
        <v>88</v>
      </c>
      <c r="D22" s="4" t="s">
        <v>87</v>
      </c>
      <c r="E22" s="23">
        <f>F22*7.5345</f>
        <v>30138</v>
      </c>
      <c r="F22" s="23">
        <f>5000/1.25</f>
        <v>4000</v>
      </c>
      <c r="G22" s="4" t="s">
        <v>9</v>
      </c>
      <c r="H22" s="4"/>
      <c r="I22" s="4" t="s">
        <v>7</v>
      </c>
      <c r="J22" s="28">
        <v>44927</v>
      </c>
      <c r="K22" s="28">
        <v>45291</v>
      </c>
      <c r="L22" s="7">
        <v>3221</v>
      </c>
    </row>
    <row r="23" spans="2:13" ht="51.6" x14ac:dyDescent="0.5">
      <c r="B23" s="13" t="s">
        <v>74</v>
      </c>
      <c r="C23" s="4" t="s">
        <v>89</v>
      </c>
      <c r="D23" s="4" t="s">
        <v>16</v>
      </c>
      <c r="E23" s="23">
        <f t="shared" ref="E23:E26" si="2">F23*7.5345</f>
        <v>1092.5025000000001</v>
      </c>
      <c r="F23" s="23">
        <v>145</v>
      </c>
      <c r="G23" s="4" t="s">
        <v>9</v>
      </c>
      <c r="H23" s="4"/>
      <c r="I23" s="4" t="s">
        <v>7</v>
      </c>
      <c r="J23" s="28">
        <v>44927</v>
      </c>
      <c r="K23" s="28">
        <v>45291</v>
      </c>
      <c r="L23" s="7">
        <v>3221</v>
      </c>
    </row>
    <row r="24" spans="2:13" ht="51.6" x14ac:dyDescent="0.5">
      <c r="B24" s="13" t="s">
        <v>119</v>
      </c>
      <c r="C24" s="4" t="s">
        <v>91</v>
      </c>
      <c r="D24" s="4" t="s">
        <v>90</v>
      </c>
      <c r="E24" s="23">
        <f t="shared" si="2"/>
        <v>6027.6</v>
      </c>
      <c r="F24" s="23">
        <f>1000/1.25</f>
        <v>800</v>
      </c>
      <c r="G24" s="4" t="s">
        <v>9</v>
      </c>
      <c r="H24" s="4"/>
      <c r="I24" s="4" t="s">
        <v>7</v>
      </c>
      <c r="J24" s="28">
        <v>44927</v>
      </c>
      <c r="K24" s="28">
        <v>45291</v>
      </c>
      <c r="L24" s="7">
        <v>3221</v>
      </c>
    </row>
    <row r="25" spans="2:13" ht="77.400000000000006" x14ac:dyDescent="0.5">
      <c r="B25" s="13" t="s">
        <v>120</v>
      </c>
      <c r="C25" s="4" t="s">
        <v>93</v>
      </c>
      <c r="D25" s="4" t="s">
        <v>92</v>
      </c>
      <c r="E25" s="23">
        <f t="shared" si="2"/>
        <v>15069</v>
      </c>
      <c r="F25" s="23">
        <f>2500/1.25</f>
        <v>2000</v>
      </c>
      <c r="G25" s="4" t="s">
        <v>9</v>
      </c>
      <c r="H25" s="4"/>
      <c r="I25" s="4" t="s">
        <v>7</v>
      </c>
      <c r="J25" s="28">
        <v>44927</v>
      </c>
      <c r="K25" s="28">
        <v>45291</v>
      </c>
      <c r="L25" s="7">
        <v>3224</v>
      </c>
    </row>
    <row r="26" spans="2:13" ht="77.400000000000006" x14ac:dyDescent="0.5">
      <c r="B26" s="13" t="s">
        <v>121</v>
      </c>
      <c r="C26" s="4" t="s">
        <v>95</v>
      </c>
      <c r="D26" s="4" t="s">
        <v>94</v>
      </c>
      <c r="E26" s="23">
        <f t="shared" si="2"/>
        <v>4822.08</v>
      </c>
      <c r="F26" s="23">
        <f>800/1.25</f>
        <v>640</v>
      </c>
      <c r="G26" s="4" t="s">
        <v>9</v>
      </c>
      <c r="H26" s="4"/>
      <c r="I26" s="4" t="s">
        <v>7</v>
      </c>
      <c r="J26" s="28">
        <v>44927</v>
      </c>
      <c r="K26" s="28">
        <v>45291</v>
      </c>
      <c r="L26" s="7">
        <v>3224</v>
      </c>
    </row>
    <row r="27" spans="2:13" ht="103.2" x14ac:dyDescent="0.5">
      <c r="B27" s="12" t="s">
        <v>17</v>
      </c>
      <c r="C27" s="8" t="s">
        <v>18</v>
      </c>
      <c r="D27" s="8"/>
      <c r="E27" s="22">
        <f>SUM(E28:E29)</f>
        <v>17329.349999999999</v>
      </c>
      <c r="F27" s="22">
        <f>SUM(F28:F29)</f>
        <v>2300</v>
      </c>
      <c r="G27" s="10"/>
      <c r="H27" s="10"/>
      <c r="I27" s="10"/>
      <c r="J27" s="10"/>
      <c r="K27" s="10"/>
      <c r="L27" s="10"/>
      <c r="M27" s="2">
        <v>52</v>
      </c>
    </row>
    <row r="28" spans="2:13" ht="51.6" x14ac:dyDescent="0.5">
      <c r="B28" s="14" t="s">
        <v>75</v>
      </c>
      <c r="C28" s="4" t="s">
        <v>19</v>
      </c>
      <c r="D28" s="4" t="s">
        <v>20</v>
      </c>
      <c r="E28" s="23">
        <f>F28*7.5345</f>
        <v>15069</v>
      </c>
      <c r="F28" s="23">
        <v>2000</v>
      </c>
      <c r="G28" s="4" t="s">
        <v>9</v>
      </c>
      <c r="H28" s="4"/>
      <c r="I28" s="4" t="s">
        <v>7</v>
      </c>
      <c r="J28" s="28">
        <v>44927</v>
      </c>
      <c r="K28" s="28">
        <v>45291</v>
      </c>
      <c r="L28" s="5">
        <v>3232</v>
      </c>
    </row>
    <row r="29" spans="2:13" ht="51.6" x14ac:dyDescent="0.5">
      <c r="B29" s="14" t="s">
        <v>76</v>
      </c>
      <c r="C29" s="4" t="s">
        <v>96</v>
      </c>
      <c r="D29" s="4" t="s">
        <v>21</v>
      </c>
      <c r="E29" s="23">
        <f>F29*7.5345</f>
        <v>2260.35</v>
      </c>
      <c r="F29" s="23">
        <v>300</v>
      </c>
      <c r="G29" s="4" t="s">
        <v>9</v>
      </c>
      <c r="H29" s="4"/>
      <c r="I29" s="4" t="s">
        <v>7</v>
      </c>
      <c r="J29" s="28">
        <v>44927</v>
      </c>
      <c r="K29" s="28">
        <v>45291</v>
      </c>
      <c r="L29" s="5">
        <v>3232</v>
      </c>
    </row>
    <row r="30" spans="2:13" x14ac:dyDescent="0.5">
      <c r="B30" s="12" t="s">
        <v>22</v>
      </c>
      <c r="C30" s="8" t="s">
        <v>23</v>
      </c>
      <c r="D30" s="8"/>
      <c r="E30" s="22">
        <f>SUM(E31:E34)</f>
        <v>201289.8350442478</v>
      </c>
      <c r="F30" s="22">
        <f t="shared" si="1"/>
        <v>26715.75221238938</v>
      </c>
      <c r="G30" s="10"/>
      <c r="H30" s="10"/>
      <c r="I30" s="10"/>
      <c r="J30" s="10"/>
      <c r="K30" s="10"/>
      <c r="L30" s="10"/>
      <c r="M30" s="2">
        <v>52</v>
      </c>
    </row>
    <row r="31" spans="2:13" ht="51.6" x14ac:dyDescent="0.5">
      <c r="B31" s="14" t="s">
        <v>77</v>
      </c>
      <c r="C31" s="4" t="s">
        <v>24</v>
      </c>
      <c r="D31" s="4" t="s">
        <v>25</v>
      </c>
      <c r="E31" s="23">
        <f>F31*7.5345</f>
        <v>37339.115044247796</v>
      </c>
      <c r="F31" s="23">
        <f>5600/1.13</f>
        <v>4955.7522123893814</v>
      </c>
      <c r="G31" s="4" t="s">
        <v>9</v>
      </c>
      <c r="H31" s="4"/>
      <c r="I31" s="4" t="s">
        <v>7</v>
      </c>
      <c r="J31" s="28">
        <v>44927</v>
      </c>
      <c r="K31" s="28">
        <v>45291</v>
      </c>
      <c r="L31" s="5">
        <v>3223</v>
      </c>
    </row>
    <row r="32" spans="2:13" ht="51.6" x14ac:dyDescent="0.5">
      <c r="B32" s="14" t="s">
        <v>78</v>
      </c>
      <c r="C32" s="4" t="s">
        <v>98</v>
      </c>
      <c r="D32" s="4" t="s">
        <v>97</v>
      </c>
      <c r="E32" s="23">
        <f t="shared" ref="E32:E46" si="3">F32*7.5345</f>
        <v>150690</v>
      </c>
      <c r="F32" s="23">
        <f>25000/1.25</f>
        <v>20000</v>
      </c>
      <c r="G32" s="4" t="s">
        <v>9</v>
      </c>
      <c r="H32" s="4"/>
      <c r="I32" s="4" t="s">
        <v>7</v>
      </c>
      <c r="J32" s="28">
        <v>44927</v>
      </c>
      <c r="K32" s="28">
        <v>45291</v>
      </c>
      <c r="L32" s="5">
        <v>3223</v>
      </c>
    </row>
    <row r="33" spans="2:14" ht="51.6" x14ac:dyDescent="0.5">
      <c r="B33" s="14" t="s">
        <v>79</v>
      </c>
      <c r="C33" s="4" t="s">
        <v>26</v>
      </c>
      <c r="D33" s="4" t="s">
        <v>27</v>
      </c>
      <c r="E33" s="23">
        <f t="shared" si="3"/>
        <v>12055.2</v>
      </c>
      <c r="F33" s="23">
        <f>2000/1.25</f>
        <v>1600</v>
      </c>
      <c r="G33" s="4" t="s">
        <v>9</v>
      </c>
      <c r="H33" s="4"/>
      <c r="I33" s="4" t="s">
        <v>7</v>
      </c>
      <c r="J33" s="28">
        <v>44927</v>
      </c>
      <c r="K33" s="28">
        <v>45291</v>
      </c>
      <c r="L33" s="5">
        <v>3223</v>
      </c>
    </row>
    <row r="34" spans="2:14" ht="51.6" x14ac:dyDescent="0.5">
      <c r="B34" s="14" t="s">
        <v>80</v>
      </c>
      <c r="C34" s="4" t="s">
        <v>28</v>
      </c>
      <c r="D34" s="4" t="s">
        <v>29</v>
      </c>
      <c r="E34" s="23">
        <f t="shared" si="3"/>
        <v>1205.52</v>
      </c>
      <c r="F34" s="23">
        <f>200/1.25</f>
        <v>160</v>
      </c>
      <c r="G34" s="4" t="s">
        <v>9</v>
      </c>
      <c r="H34" s="4"/>
      <c r="I34" s="4" t="s">
        <v>7</v>
      </c>
      <c r="J34" s="28">
        <v>44927</v>
      </c>
      <c r="K34" s="28">
        <v>45291</v>
      </c>
      <c r="L34" s="5">
        <v>3223</v>
      </c>
    </row>
    <row r="35" spans="2:14" x14ac:dyDescent="0.5">
      <c r="B35" s="12" t="s">
        <v>30</v>
      </c>
      <c r="C35" s="8" t="s">
        <v>31</v>
      </c>
      <c r="D35" s="8"/>
      <c r="E35" s="23">
        <f t="shared" si="3"/>
        <v>493886.47500000003</v>
      </c>
      <c r="F35" s="22">
        <f>SUM(F36:F46)</f>
        <v>65550</v>
      </c>
      <c r="G35" s="10"/>
      <c r="H35" s="10"/>
      <c r="I35" s="10"/>
      <c r="J35" s="10"/>
      <c r="K35" s="10"/>
      <c r="L35" s="10"/>
    </row>
    <row r="36" spans="2:14" ht="51.6" x14ac:dyDescent="0.5">
      <c r="B36" s="14" t="s">
        <v>122</v>
      </c>
      <c r="C36" s="4" t="s">
        <v>32</v>
      </c>
      <c r="D36" s="4" t="s">
        <v>33</v>
      </c>
      <c r="E36" s="23">
        <f t="shared" si="3"/>
        <v>8664.6750000000011</v>
      </c>
      <c r="F36" s="23">
        <v>1150</v>
      </c>
      <c r="G36" s="4" t="s">
        <v>9</v>
      </c>
      <c r="H36" s="4"/>
      <c r="I36" s="4" t="s">
        <v>13</v>
      </c>
      <c r="J36" s="28">
        <v>44927</v>
      </c>
      <c r="K36" s="28">
        <v>45291</v>
      </c>
      <c r="L36" s="6">
        <v>3229</v>
      </c>
    </row>
    <row r="37" spans="2:14" ht="51.6" x14ac:dyDescent="0.5">
      <c r="B37" s="14" t="s">
        <v>123</v>
      </c>
      <c r="C37" s="4" t="s">
        <v>34</v>
      </c>
      <c r="D37" s="4" t="s">
        <v>35</v>
      </c>
      <c r="E37" s="23">
        <f t="shared" si="3"/>
        <v>15069</v>
      </c>
      <c r="F37" s="23">
        <f>2500/1.25</f>
        <v>2000</v>
      </c>
      <c r="G37" s="4" t="s">
        <v>9</v>
      </c>
      <c r="H37" s="4"/>
      <c r="I37" s="4" t="s">
        <v>13</v>
      </c>
      <c r="J37" s="28">
        <v>44927</v>
      </c>
      <c r="K37" s="28">
        <v>45291</v>
      </c>
      <c r="L37" s="6">
        <v>3238</v>
      </c>
    </row>
    <row r="38" spans="2:14" ht="51.6" x14ac:dyDescent="0.5">
      <c r="B38" s="14" t="s">
        <v>124</v>
      </c>
      <c r="C38" s="4" t="s">
        <v>36</v>
      </c>
      <c r="D38" s="4" t="s">
        <v>37</v>
      </c>
      <c r="E38" s="23">
        <f t="shared" si="3"/>
        <v>3767.25</v>
      </c>
      <c r="F38" s="23">
        <v>500</v>
      </c>
      <c r="G38" s="4" t="s">
        <v>9</v>
      </c>
      <c r="H38" s="4"/>
      <c r="I38" s="4" t="s">
        <v>13</v>
      </c>
      <c r="J38" s="28">
        <v>44927</v>
      </c>
      <c r="K38" s="28">
        <v>45291</v>
      </c>
      <c r="L38" s="6">
        <v>3231</v>
      </c>
    </row>
    <row r="39" spans="2:14" ht="51.6" x14ac:dyDescent="0.5">
      <c r="B39" s="14" t="s">
        <v>125</v>
      </c>
      <c r="C39" s="4" t="s">
        <v>38</v>
      </c>
      <c r="D39" s="4" t="s">
        <v>39</v>
      </c>
      <c r="E39" s="23">
        <f t="shared" si="3"/>
        <v>6027.6</v>
      </c>
      <c r="F39" s="23">
        <v>800</v>
      </c>
      <c r="G39" s="4" t="s">
        <v>9</v>
      </c>
      <c r="H39" s="4"/>
      <c r="I39" s="4" t="s">
        <v>13</v>
      </c>
      <c r="J39" s="28">
        <v>44927</v>
      </c>
      <c r="K39" s="28">
        <v>45291</v>
      </c>
      <c r="L39" s="6">
        <v>3231</v>
      </c>
    </row>
    <row r="40" spans="2:14" ht="51.6" x14ac:dyDescent="0.5">
      <c r="B40" s="14" t="s">
        <v>126</v>
      </c>
      <c r="C40" s="4" t="s">
        <v>99</v>
      </c>
      <c r="D40" s="4" t="s">
        <v>40</v>
      </c>
      <c r="E40" s="23">
        <f t="shared" si="3"/>
        <v>7534.5</v>
      </c>
      <c r="F40" s="23">
        <v>1000</v>
      </c>
      <c r="G40" s="4" t="s">
        <v>9</v>
      </c>
      <c r="H40" s="4"/>
      <c r="I40" s="4" t="s">
        <v>13</v>
      </c>
      <c r="J40" s="28">
        <v>44927</v>
      </c>
      <c r="K40" s="28">
        <v>45291</v>
      </c>
      <c r="L40" s="6">
        <v>3236</v>
      </c>
    </row>
    <row r="41" spans="2:14" ht="67.8" customHeight="1" x14ac:dyDescent="0.5">
      <c r="B41" s="14" t="s">
        <v>127</v>
      </c>
      <c r="C41" s="4" t="s">
        <v>41</v>
      </c>
      <c r="D41" s="4" t="s">
        <v>42</v>
      </c>
      <c r="E41" s="23">
        <f t="shared" si="3"/>
        <v>11301.75</v>
      </c>
      <c r="F41" s="23">
        <v>1500</v>
      </c>
      <c r="G41" s="4" t="s">
        <v>9</v>
      </c>
      <c r="H41" s="4"/>
      <c r="I41" s="4" t="s">
        <v>13</v>
      </c>
      <c r="J41" s="28">
        <v>44927</v>
      </c>
      <c r="K41" s="28">
        <v>45291</v>
      </c>
      <c r="L41" s="6">
        <v>3239</v>
      </c>
    </row>
    <row r="42" spans="2:14" ht="75" customHeight="1" x14ac:dyDescent="0.5">
      <c r="B42" s="14" t="s">
        <v>128</v>
      </c>
      <c r="C42" s="4" t="s">
        <v>100</v>
      </c>
      <c r="D42" s="4" t="s">
        <v>43</v>
      </c>
      <c r="E42" s="23">
        <f t="shared" si="3"/>
        <v>6027.6</v>
      </c>
      <c r="F42" s="23">
        <v>800</v>
      </c>
      <c r="G42" s="4" t="s">
        <v>9</v>
      </c>
      <c r="H42" s="4"/>
      <c r="I42" s="4" t="s">
        <v>13</v>
      </c>
      <c r="J42" s="28">
        <v>44927</v>
      </c>
      <c r="K42" s="28">
        <v>45291</v>
      </c>
      <c r="L42" s="6">
        <v>3292</v>
      </c>
    </row>
    <row r="43" spans="2:14" ht="51.6" x14ac:dyDescent="0.5">
      <c r="B43" s="14" t="s">
        <v>129</v>
      </c>
      <c r="C43" s="4" t="s">
        <v>101</v>
      </c>
      <c r="D43" s="4" t="s">
        <v>44</v>
      </c>
      <c r="E43" s="23">
        <f t="shared" si="3"/>
        <v>15069</v>
      </c>
      <c r="F43" s="23">
        <f>2500/1.25</f>
        <v>2000</v>
      </c>
      <c r="G43" s="4" t="s">
        <v>9</v>
      </c>
      <c r="H43" s="4"/>
      <c r="I43" s="4" t="s">
        <v>7</v>
      </c>
      <c r="J43" s="28">
        <v>44927</v>
      </c>
      <c r="K43" s="28">
        <v>45291</v>
      </c>
      <c r="L43" s="6">
        <v>3239</v>
      </c>
      <c r="N43" s="9"/>
    </row>
    <row r="44" spans="2:14" ht="82.2" customHeight="1" x14ac:dyDescent="0.5">
      <c r="B44" s="14" t="s">
        <v>130</v>
      </c>
      <c r="C44" s="4" t="s">
        <v>102</v>
      </c>
      <c r="D44" s="4" t="s">
        <v>45</v>
      </c>
      <c r="E44" s="23">
        <f t="shared" si="3"/>
        <v>1883.625</v>
      </c>
      <c r="F44" s="23">
        <v>250</v>
      </c>
      <c r="G44" s="4" t="s">
        <v>46</v>
      </c>
      <c r="H44" s="4"/>
      <c r="I44" s="4" t="s">
        <v>13</v>
      </c>
      <c r="J44" s="28">
        <v>44927</v>
      </c>
      <c r="K44" s="28">
        <v>45291</v>
      </c>
      <c r="L44" s="6">
        <v>3237</v>
      </c>
    </row>
    <row r="45" spans="2:14" ht="51.6" x14ac:dyDescent="0.5">
      <c r="B45" s="14" t="s">
        <v>131</v>
      </c>
      <c r="C45" s="4" t="s">
        <v>47</v>
      </c>
      <c r="D45" s="4" t="s">
        <v>48</v>
      </c>
      <c r="E45" s="23">
        <f t="shared" si="3"/>
        <v>4143.9750000000004</v>
      </c>
      <c r="F45" s="23">
        <v>550</v>
      </c>
      <c r="G45" s="4" t="s">
        <v>9</v>
      </c>
      <c r="H45" s="4"/>
      <c r="I45" s="4" t="s">
        <v>13</v>
      </c>
      <c r="J45" s="28">
        <v>44927</v>
      </c>
      <c r="K45" s="28">
        <v>45291</v>
      </c>
      <c r="L45" s="5">
        <v>3431</v>
      </c>
    </row>
    <row r="46" spans="2:14" ht="51.6" x14ac:dyDescent="0.5">
      <c r="B46" s="14" t="s">
        <v>132</v>
      </c>
      <c r="C46" s="4" t="s">
        <v>49</v>
      </c>
      <c r="D46" s="4" t="s">
        <v>50</v>
      </c>
      <c r="E46" s="23">
        <f t="shared" si="3"/>
        <v>414397.5</v>
      </c>
      <c r="F46" s="23">
        <v>55000</v>
      </c>
      <c r="G46" s="4" t="s">
        <v>9</v>
      </c>
      <c r="H46" s="4"/>
      <c r="I46" s="4" t="s">
        <v>13</v>
      </c>
      <c r="J46" s="28">
        <v>44927</v>
      </c>
      <c r="K46" s="28">
        <v>45291</v>
      </c>
      <c r="L46" s="5">
        <v>3231</v>
      </c>
    </row>
    <row r="47" spans="2:14" x14ac:dyDescent="0.5">
      <c r="B47" s="12" t="s">
        <v>51</v>
      </c>
      <c r="C47" s="8" t="s">
        <v>108</v>
      </c>
      <c r="D47" s="8"/>
      <c r="E47" s="22">
        <f>SUM(E48:E53)</f>
        <v>246218.4186</v>
      </c>
      <c r="F47" s="22">
        <f>SUM(F48:F53)</f>
        <v>32678.800000000003</v>
      </c>
      <c r="G47" s="10"/>
      <c r="H47" s="10"/>
      <c r="I47" s="10"/>
      <c r="J47" s="28"/>
      <c r="K47" s="28"/>
      <c r="L47" s="10"/>
      <c r="M47" s="2">
        <v>52</v>
      </c>
    </row>
    <row r="48" spans="2:14" ht="51.6" x14ac:dyDescent="0.5">
      <c r="B48" s="14" t="s">
        <v>59</v>
      </c>
      <c r="C48" s="4" t="s">
        <v>109</v>
      </c>
      <c r="D48" s="4" t="s">
        <v>52</v>
      </c>
      <c r="E48" s="23">
        <f t="shared" ref="E48:E53" si="4">F48*7.5345</f>
        <v>47997.7788</v>
      </c>
      <c r="F48" s="23">
        <f>7963/1.25</f>
        <v>6370.4</v>
      </c>
      <c r="G48" s="4" t="s">
        <v>9</v>
      </c>
      <c r="H48" s="4"/>
      <c r="I48" s="4" t="s">
        <v>7</v>
      </c>
      <c r="J48" s="28">
        <v>44927</v>
      </c>
      <c r="K48" s="28">
        <v>45291</v>
      </c>
      <c r="L48" s="5">
        <v>4221</v>
      </c>
    </row>
    <row r="49" spans="2:13" ht="99.6" customHeight="1" x14ac:dyDescent="0.5">
      <c r="B49" s="14" t="s">
        <v>58</v>
      </c>
      <c r="C49" s="4" t="s">
        <v>118</v>
      </c>
      <c r="D49" s="4" t="s">
        <v>53</v>
      </c>
      <c r="E49" s="23">
        <f t="shared" si="4"/>
        <v>6027.6</v>
      </c>
      <c r="F49" s="23">
        <f>1000/1.25</f>
        <v>800</v>
      </c>
      <c r="G49" s="4" t="s">
        <v>9</v>
      </c>
      <c r="H49" s="4"/>
      <c r="I49" s="4" t="s">
        <v>7</v>
      </c>
      <c r="J49" s="28">
        <v>44927</v>
      </c>
      <c r="K49" s="28">
        <v>45291</v>
      </c>
      <c r="L49" s="5">
        <v>4221</v>
      </c>
    </row>
    <row r="50" spans="2:13" ht="51.6" x14ac:dyDescent="0.5">
      <c r="B50" s="14" t="s">
        <v>57</v>
      </c>
      <c r="C50" s="4" t="s">
        <v>103</v>
      </c>
      <c r="D50" s="4" t="s">
        <v>54</v>
      </c>
      <c r="E50" s="23">
        <f t="shared" si="4"/>
        <v>6027.6</v>
      </c>
      <c r="F50" s="23">
        <f>1000/1.25</f>
        <v>800</v>
      </c>
      <c r="G50" s="4" t="s">
        <v>9</v>
      </c>
      <c r="H50" s="4"/>
      <c r="I50" s="4" t="s">
        <v>7</v>
      </c>
      <c r="J50" s="28">
        <v>44927</v>
      </c>
      <c r="K50" s="28">
        <v>45291</v>
      </c>
      <c r="L50" s="5">
        <v>4227</v>
      </c>
      <c r="M50" s="2">
        <v>52</v>
      </c>
    </row>
    <row r="51" spans="2:13" ht="51.6" x14ac:dyDescent="0.5">
      <c r="B51" s="14" t="s">
        <v>56</v>
      </c>
      <c r="C51" s="4" t="s">
        <v>104</v>
      </c>
      <c r="D51" s="4" t="s">
        <v>105</v>
      </c>
      <c r="E51" s="23">
        <f>F51*7.5345</f>
        <v>108496.8</v>
      </c>
      <c r="F51" s="23">
        <f>18000/1.25</f>
        <v>14400</v>
      </c>
      <c r="G51" s="4" t="s">
        <v>9</v>
      </c>
      <c r="H51" s="4"/>
      <c r="I51" s="4" t="s">
        <v>7</v>
      </c>
      <c r="J51" s="28">
        <v>44927</v>
      </c>
      <c r="K51" s="28">
        <v>45291</v>
      </c>
      <c r="L51" s="5">
        <v>4214</v>
      </c>
      <c r="M51" s="2">
        <v>52</v>
      </c>
    </row>
    <row r="52" spans="2:13" ht="51.6" x14ac:dyDescent="0.5">
      <c r="B52" s="13" t="s">
        <v>60</v>
      </c>
      <c r="C52" s="4" t="s">
        <v>106</v>
      </c>
      <c r="D52" s="4" t="s">
        <v>107</v>
      </c>
      <c r="E52" s="23">
        <f t="shared" si="4"/>
        <v>55981.335000000006</v>
      </c>
      <c r="F52" s="23">
        <v>7430</v>
      </c>
      <c r="G52" s="4" t="s">
        <v>9</v>
      </c>
      <c r="H52" s="4"/>
      <c r="I52" s="4" t="s">
        <v>7</v>
      </c>
      <c r="J52" s="28">
        <v>44927</v>
      </c>
      <c r="K52" s="28">
        <v>45291</v>
      </c>
      <c r="L52" s="7">
        <v>4241</v>
      </c>
      <c r="M52" s="2">
        <v>52</v>
      </c>
    </row>
    <row r="53" spans="2:13" ht="51.6" x14ac:dyDescent="0.5">
      <c r="B53" s="13" t="s">
        <v>133</v>
      </c>
      <c r="C53" s="4" t="s">
        <v>135</v>
      </c>
      <c r="D53" s="4" t="s">
        <v>134</v>
      </c>
      <c r="E53" s="23">
        <f t="shared" si="4"/>
        <v>21687.304800000002</v>
      </c>
      <c r="F53" s="23">
        <f>(4398-800)/1.25</f>
        <v>2878.4</v>
      </c>
      <c r="G53" s="4" t="s">
        <v>9</v>
      </c>
      <c r="H53" s="4"/>
      <c r="I53" s="4" t="s">
        <v>7</v>
      </c>
      <c r="J53" s="28">
        <v>44927</v>
      </c>
      <c r="K53" s="28">
        <v>45291</v>
      </c>
      <c r="L53" s="7">
        <v>4227</v>
      </c>
    </row>
    <row r="54" spans="2:13" ht="51.6" x14ac:dyDescent="0.5">
      <c r="B54" s="12"/>
      <c r="C54" s="8" t="s">
        <v>117</v>
      </c>
      <c r="D54" s="8"/>
      <c r="E54" s="22">
        <f>E47+E35+E30+E27+E21+E16+E13</f>
        <v>1142834.8211442479</v>
      </c>
      <c r="F54" s="22">
        <f>F47+F35+F30+F27+F21+F16+F13</f>
        <v>151709.55221238939</v>
      </c>
      <c r="G54" s="10"/>
      <c r="H54" s="10"/>
      <c r="I54" s="10"/>
      <c r="J54" s="10"/>
      <c r="K54" s="10"/>
      <c r="L54" s="10"/>
    </row>
    <row r="55" spans="2:13" x14ac:dyDescent="0.5">
      <c r="B55" s="29"/>
      <c r="C55" s="30"/>
      <c r="D55" s="30"/>
      <c r="E55" s="31"/>
      <c r="F55" s="31"/>
      <c r="G55" s="32"/>
      <c r="H55" s="32"/>
      <c r="I55" s="32"/>
      <c r="J55" s="32"/>
      <c r="K55" s="32"/>
      <c r="L55" s="32"/>
    </row>
    <row r="56" spans="2:13" s="17" customFormat="1" x14ac:dyDescent="0.5">
      <c r="B56" s="16"/>
      <c r="C56" s="18" t="s">
        <v>81</v>
      </c>
      <c r="D56" s="19"/>
      <c r="E56" s="24"/>
      <c r="F56" s="24"/>
      <c r="G56" s="19"/>
      <c r="H56" s="19"/>
      <c r="I56" s="19"/>
      <c r="J56" s="19"/>
      <c r="K56" s="19"/>
      <c r="L56" s="20"/>
    </row>
    <row r="57" spans="2:13" s="17" customFormat="1" x14ac:dyDescent="0.5">
      <c r="B57" s="21"/>
      <c r="C57" s="33" t="s">
        <v>136</v>
      </c>
      <c r="D57" s="33"/>
      <c r="E57" s="33"/>
      <c r="F57" s="25"/>
      <c r="G57" s="20"/>
      <c r="H57" s="20"/>
      <c r="I57" s="20"/>
      <c r="J57" s="20"/>
      <c r="K57" s="20"/>
      <c r="L57" s="20"/>
    </row>
    <row r="58" spans="2:13" x14ac:dyDescent="0.5">
      <c r="E58" s="26"/>
      <c r="F58" s="26"/>
    </row>
  </sheetData>
  <mergeCells count="19">
    <mergeCell ref="L8:L12"/>
    <mergeCell ref="B5:K5"/>
    <mergeCell ref="B6:K6"/>
    <mergeCell ref="G8:G12"/>
    <mergeCell ref="B8:B12"/>
    <mergeCell ref="C8:C12"/>
    <mergeCell ref="D8:D12"/>
    <mergeCell ref="E8:E12"/>
    <mergeCell ref="H8:H12"/>
    <mergeCell ref="I8:I12"/>
    <mergeCell ref="B7:L7"/>
    <mergeCell ref="C57:E57"/>
    <mergeCell ref="B1:K1"/>
    <mergeCell ref="B2:K2"/>
    <mergeCell ref="B3:K3"/>
    <mergeCell ref="B4:K4"/>
    <mergeCell ref="J8:J12"/>
    <mergeCell ref="K8:K12"/>
    <mergeCell ref="F8:F12"/>
  </mergeCells>
  <pageMargins left="0.7" right="0.7" top="0.75" bottom="0.75" header="0.3" footer="0.3"/>
  <pageSetup paperSize="9" scale="46" fitToHeight="0" orientation="landscape" r:id="rId1"/>
  <rowBreaks count="3" manualBreakCount="3">
    <brk id="21" max="11" man="1"/>
    <brk id="37" max="11" man="1"/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2023-11-13T06:56:32Z</cp:lastPrinted>
  <dcterms:created xsi:type="dcterms:W3CDTF">2021-12-13T09:30:02Z</dcterms:created>
  <dcterms:modified xsi:type="dcterms:W3CDTF">2023-11-13T07:29:26Z</dcterms:modified>
</cp:coreProperties>
</file>